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7F7988C8-0491-4952-B244-B98A2729CCB6}" xr6:coauthVersionLast="47" xr6:coauthVersionMax="47" xr10:uidLastSave="{00000000-0000-0000-0000-000000000000}"/>
  <bookViews>
    <workbookView xWindow="-120" yWindow="-120" windowWidth="29040" windowHeight="17640" xr2:uid="{341DE79D-3515-4298-AEB2-70AF55037C31}"/>
  </bookViews>
  <sheets>
    <sheet name="2021" sheetId="16" r:id="rId1"/>
    <sheet name="2020" sheetId="15" r:id="rId2"/>
    <sheet name="2019" sheetId="14" r:id="rId3"/>
    <sheet name="2018" sheetId="12" r:id="rId4"/>
    <sheet name="2017" sheetId="13" r:id="rId5"/>
    <sheet name="2016" sheetId="2" r:id="rId6"/>
    <sheet name="2015" sheetId="1" r:id="rId7"/>
    <sheet name="2014" sheetId="3" r:id="rId8"/>
    <sheet name="2013" sheetId="4" r:id="rId9"/>
    <sheet name="2012" sheetId="5" r:id="rId10"/>
    <sheet name="2011" sheetId="6" r:id="rId11"/>
    <sheet name="2010" sheetId="7" r:id="rId12"/>
    <sheet name="2009" sheetId="8" r:id="rId13"/>
    <sheet name="2008" sheetId="9" r:id="rId14"/>
    <sheet name="2007" sheetId="10" r:id="rId15"/>
    <sheet name="2006" sheetId="1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2" l="1"/>
  <c r="F10" i="12"/>
  <c r="F8" i="12"/>
  <c r="F7" i="12"/>
  <c r="F11" i="13"/>
  <c r="F10" i="13"/>
  <c r="F8" i="13"/>
  <c r="F7" i="13"/>
  <c r="F11" i="3" l="1"/>
  <c r="E7" i="11" l="1"/>
  <c r="F11" i="6"/>
  <c r="F10" i="6"/>
  <c r="F8" i="6"/>
  <c r="F11" i="5"/>
  <c r="F10" i="5"/>
  <c r="F8" i="5"/>
  <c r="F7" i="5"/>
  <c r="F8" i="3"/>
  <c r="F10" i="3"/>
  <c r="F8" i="4"/>
  <c r="F10" i="4"/>
  <c r="F11" i="4"/>
  <c r="D7" i="8"/>
  <c r="E7" i="8"/>
  <c r="E7" i="10"/>
  <c r="F7" i="10" s="1"/>
  <c r="D7" i="10"/>
  <c r="D7" i="11"/>
  <c r="F7" i="11" s="1"/>
  <c r="F11" i="11"/>
  <c r="F10" i="11"/>
  <c r="F8" i="11"/>
  <c r="F11" i="10"/>
  <c r="F10" i="10"/>
  <c r="F8" i="10"/>
  <c r="F11" i="9"/>
  <c r="F10" i="9"/>
  <c r="F8" i="9"/>
  <c r="F7" i="9"/>
  <c r="F11" i="8"/>
  <c r="F10" i="8"/>
  <c r="F8" i="8"/>
  <c r="F8" i="7"/>
  <c r="F10" i="7"/>
  <c r="F11" i="7"/>
  <c r="E7" i="7"/>
  <c r="D7" i="7"/>
  <c r="F7" i="7" s="1"/>
  <c r="E7" i="6"/>
  <c r="F7" i="6" s="1"/>
  <c r="D7" i="6"/>
  <c r="E7" i="4"/>
  <c r="D7" i="4"/>
  <c r="F7" i="3"/>
  <c r="F8" i="1"/>
  <c r="F10" i="1"/>
  <c r="F11" i="1"/>
  <c r="F7" i="1"/>
  <c r="F8" i="2"/>
  <c r="F10" i="2"/>
  <c r="F11" i="2"/>
  <c r="E7" i="2"/>
  <c r="D7" i="2"/>
  <c r="F7" i="2" s="1"/>
  <c r="F7" i="4" l="1"/>
  <c r="F7" i="8"/>
</calcChain>
</file>

<file path=xl/sharedStrings.xml><?xml version="1.0" encoding="utf-8"?>
<sst xmlns="http://schemas.openxmlformats.org/spreadsheetml/2006/main" count="416" uniqueCount="35">
  <si>
    <t>1 000 euro</t>
  </si>
  <si>
    <t>Maternity, paternity and parental allowances 2016</t>
  </si>
  <si>
    <t>Number</t>
  </si>
  <si>
    <t xml:space="preserve">of </t>
  </si>
  <si>
    <t>recipients</t>
  </si>
  <si>
    <t>paid out</t>
  </si>
  <si>
    <t>Benefit</t>
  </si>
  <si>
    <t>days</t>
  </si>
  <si>
    <t xml:space="preserve">Reim- </t>
  </si>
  <si>
    <t>bursed</t>
  </si>
  <si>
    <t>Euros/</t>
  </si>
  <si>
    <t>day</t>
  </si>
  <si>
    <t>Women</t>
  </si>
  <si>
    <t>Men</t>
  </si>
  <si>
    <t>Maternity allow.</t>
  </si>
  <si>
    <t>parental allow.</t>
  </si>
  <si>
    <t>Paternity allow.</t>
  </si>
  <si>
    <t>Parental allow.</t>
  </si>
  <si>
    <t>Source: Kela</t>
  </si>
  <si>
    <t>Maternity allowance is paid for 105 working days. Paternity allowance is paid for</t>
  </si>
  <si>
    <t>Updated 8.11.2017</t>
  </si>
  <si>
    <t>18 working days at the most during the maternity and parental allowance period</t>
  </si>
  <si>
    <t>Statistics Åland</t>
  </si>
  <si>
    <t>Maternity, paternity and parental allowances 2017</t>
  </si>
  <si>
    <t>Updated 22.5.2019</t>
  </si>
  <si>
    <t>Maternity, paternity and parental allowances 2018</t>
  </si>
  <si>
    <t>Maternity, paternity and parental allowances 2019</t>
  </si>
  <si>
    <t>Updated 3.9.2020</t>
  </si>
  <si>
    <t>Maternity, paternity and parental allowances 2020</t>
  </si>
  <si>
    <t>Updated 11.05.2021</t>
  </si>
  <si>
    <t>Maternity, paternity and parental allowances 2021</t>
  </si>
  <si>
    <t>Updated 1.3.2022</t>
  </si>
  <si>
    <t xml:space="preserve">and for up to 54 days (before 2013 up to 24 days, before 2010 up to 12 days) after </t>
  </si>
  <si>
    <t>paid to either the mother or the father depending on who takes care of the baby.</t>
  </si>
  <si>
    <t>the mother's parental allowance period. Parental allowance of up to 158 days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</si>
</sst>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0" fontId="0" fillId="0" borderId="0" xfId="0" applyBorder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3F830-3785-4ECC-BD3A-921C92317990}">
  <dimension ref="A1:H23"/>
  <sheetViews>
    <sheetView showGridLines="0" tabSelected="1" workbookViewId="0">
      <selection activeCell="D32" sqref="D32"/>
    </sheetView>
  </sheetViews>
  <sheetFormatPr defaultRowHeight="15" x14ac:dyDescent="0.25"/>
  <sheetData>
    <row r="1" spans="1:8" x14ac:dyDescent="0.25">
      <c r="A1" s="14" t="s">
        <v>22</v>
      </c>
    </row>
    <row r="2" spans="1:8" ht="40.5" customHeight="1" x14ac:dyDescent="0.25">
      <c r="A2" s="7" t="s">
        <v>30</v>
      </c>
      <c r="B2" s="2"/>
      <c r="C2" s="2"/>
      <c r="D2" s="2"/>
      <c r="E2" s="2"/>
      <c r="F2" s="2"/>
      <c r="G2" s="2"/>
      <c r="H2" s="2"/>
    </row>
    <row r="3" spans="1:8" ht="13.5" customHeight="1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  <c r="H3" s="2"/>
    </row>
    <row r="4" spans="1:8" ht="13.5" customHeight="1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  <c r="H4" s="3"/>
    </row>
    <row r="5" spans="1:8" ht="13.5" customHeight="1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  <c r="H5" s="2"/>
    </row>
    <row r="6" spans="1:8" ht="17.25" customHeight="1" x14ac:dyDescent="0.25">
      <c r="A6" s="1" t="s">
        <v>12</v>
      </c>
      <c r="B6" s="14"/>
      <c r="C6" s="14"/>
      <c r="D6" s="14"/>
      <c r="E6" s="14"/>
      <c r="F6" s="14"/>
      <c r="G6" s="2"/>
      <c r="H6" s="2"/>
    </row>
    <row r="7" spans="1:8" ht="13.5" customHeight="1" x14ac:dyDescent="0.25">
      <c r="A7" s="14" t="s">
        <v>14</v>
      </c>
      <c r="B7" s="14"/>
      <c r="C7" s="15">
        <v>334</v>
      </c>
      <c r="D7" s="15">
        <v>2349.0070000000001</v>
      </c>
      <c r="E7" s="15">
        <v>29154</v>
      </c>
      <c r="F7" s="15">
        <v>80.572374288262324</v>
      </c>
      <c r="G7" s="2"/>
      <c r="H7" s="2"/>
    </row>
    <row r="8" spans="1:8" ht="13.5" customHeight="1" x14ac:dyDescent="0.25">
      <c r="A8" s="14" t="s">
        <v>17</v>
      </c>
      <c r="B8" s="14"/>
      <c r="C8" s="15">
        <v>373</v>
      </c>
      <c r="D8" s="15">
        <v>2877.63</v>
      </c>
      <c r="E8" s="15">
        <v>41089</v>
      </c>
      <c r="F8" s="15">
        <v>70.034072379468952</v>
      </c>
      <c r="G8" s="2"/>
      <c r="H8" s="2"/>
    </row>
    <row r="9" spans="1:8" ht="17.25" customHeight="1" x14ac:dyDescent="0.25">
      <c r="A9" s="1" t="s">
        <v>13</v>
      </c>
      <c r="B9" s="14"/>
      <c r="C9" s="15"/>
      <c r="D9" s="15"/>
      <c r="E9" s="15"/>
      <c r="F9" s="15"/>
      <c r="G9" s="2"/>
      <c r="H9" s="2"/>
    </row>
    <row r="10" spans="1:8" ht="13.5" customHeight="1" x14ac:dyDescent="0.25">
      <c r="A10" s="14" t="s">
        <v>16</v>
      </c>
      <c r="B10" s="14"/>
      <c r="C10" s="15">
        <v>388</v>
      </c>
      <c r="D10" s="15">
        <v>823.03399999999999</v>
      </c>
      <c r="E10" s="15">
        <v>9796</v>
      </c>
      <c r="F10" s="15">
        <v>84.017354022049815</v>
      </c>
      <c r="G10" s="2"/>
      <c r="H10" s="2"/>
    </row>
    <row r="11" spans="1:8" ht="13.5" customHeight="1" x14ac:dyDescent="0.25">
      <c r="A11" s="12" t="s">
        <v>17</v>
      </c>
      <c r="B11" s="12"/>
      <c r="C11" s="16">
        <v>27</v>
      </c>
      <c r="D11" s="16">
        <v>134.95400000000001</v>
      </c>
      <c r="E11" s="16">
        <v>1715</v>
      </c>
      <c r="F11" s="16">
        <v>78.690379008746362</v>
      </c>
      <c r="G11" s="2"/>
      <c r="H11" s="2"/>
    </row>
    <row r="12" spans="1:8" ht="13.5" customHeight="1" x14ac:dyDescent="0.25">
      <c r="A12" s="4" t="s">
        <v>18</v>
      </c>
      <c r="B12" s="2"/>
      <c r="C12" s="2"/>
      <c r="D12" s="2"/>
      <c r="E12" s="2"/>
      <c r="F12" s="2"/>
      <c r="G12" s="2"/>
      <c r="H12" s="2"/>
    </row>
    <row r="13" spans="1:8" ht="13.5" customHeight="1" x14ac:dyDescent="0.25">
      <c r="A13" s="2" t="s">
        <v>31</v>
      </c>
      <c r="B13" s="2"/>
      <c r="C13" s="2"/>
      <c r="D13" s="2"/>
      <c r="E13" s="2"/>
      <c r="F13" s="2"/>
      <c r="G13" s="2"/>
      <c r="H13" s="2"/>
    </row>
    <row r="14" spans="1:8" ht="13.5" customHeight="1" x14ac:dyDescent="0.25">
      <c r="A14" s="2"/>
      <c r="B14" s="2"/>
      <c r="C14" s="2"/>
      <c r="D14" s="2"/>
      <c r="E14" s="2"/>
      <c r="F14" s="2"/>
      <c r="G14" s="2"/>
      <c r="H14" s="2"/>
    </row>
    <row r="15" spans="1:8" ht="13.5" customHeight="1" x14ac:dyDescent="0.25">
      <c r="A15" s="17" t="s">
        <v>19</v>
      </c>
      <c r="B15" s="2"/>
      <c r="C15" s="2"/>
      <c r="D15" s="2"/>
      <c r="E15" s="2"/>
      <c r="F15" s="2"/>
      <c r="G15" s="2"/>
      <c r="H15" s="2"/>
    </row>
    <row r="16" spans="1:8" ht="13.5" customHeight="1" x14ac:dyDescent="0.25">
      <c r="A16" s="2" t="s">
        <v>21</v>
      </c>
      <c r="B16" s="2"/>
      <c r="C16" s="2"/>
      <c r="D16" s="2"/>
      <c r="E16" s="2"/>
      <c r="F16" s="2"/>
      <c r="G16" s="2"/>
      <c r="H16" s="2"/>
    </row>
    <row r="17" spans="1:8" ht="13.5" customHeight="1" x14ac:dyDescent="0.25">
      <c r="A17" s="2" t="s">
        <v>32</v>
      </c>
      <c r="B17" s="2"/>
      <c r="C17" s="2"/>
      <c r="D17" s="2"/>
      <c r="E17" s="2"/>
      <c r="F17" s="2"/>
      <c r="G17" s="2"/>
      <c r="H17" s="2"/>
    </row>
    <row r="18" spans="1:8" ht="13.5" customHeight="1" x14ac:dyDescent="0.25">
      <c r="A18" s="2" t="s">
        <v>34</v>
      </c>
      <c r="B18" s="2"/>
      <c r="C18" s="2"/>
      <c r="D18" s="2"/>
      <c r="E18" s="2"/>
      <c r="F18" s="2"/>
      <c r="G18" s="2"/>
      <c r="H18" s="2"/>
    </row>
    <row r="19" spans="1:8" ht="13.5" customHeight="1" x14ac:dyDescent="0.25">
      <c r="A19" s="2" t="s">
        <v>33</v>
      </c>
      <c r="B19" s="2"/>
      <c r="C19" s="2"/>
      <c r="D19" s="2"/>
      <c r="E19" s="2"/>
      <c r="F19" s="2"/>
      <c r="G19" s="2"/>
      <c r="H19" s="2"/>
    </row>
    <row r="20" spans="1:8" ht="13.5" customHeight="1" x14ac:dyDescent="0.25">
      <c r="A20" s="2"/>
      <c r="B20" s="2"/>
      <c r="C20" s="2"/>
      <c r="D20" s="2"/>
      <c r="E20" s="2"/>
      <c r="F20" s="2"/>
      <c r="G20" s="2"/>
      <c r="H20" s="2"/>
    </row>
    <row r="21" spans="1:8" ht="13.5" customHeight="1" x14ac:dyDescent="0.25">
      <c r="B21" s="2"/>
      <c r="C21" s="2"/>
      <c r="D21" s="2"/>
      <c r="E21" s="2"/>
      <c r="F21" s="2"/>
      <c r="G21" s="2"/>
      <c r="H21" s="2"/>
    </row>
    <row r="22" spans="1:8" ht="13.5" customHeight="1" x14ac:dyDescent="0.25">
      <c r="A22" s="2"/>
      <c r="B22" s="2"/>
      <c r="C22" s="2"/>
      <c r="D22" s="2"/>
      <c r="E22" s="2"/>
      <c r="F22" s="2"/>
      <c r="G22" s="2"/>
      <c r="H22" s="2"/>
    </row>
    <row r="23" spans="1:8" ht="13.5" customHeight="1" x14ac:dyDescent="0.25">
      <c r="A23" s="2"/>
      <c r="B23" s="2"/>
      <c r="C23" s="2"/>
      <c r="D23" s="2"/>
      <c r="E23" s="2"/>
      <c r="F23" s="2"/>
      <c r="G23" s="2"/>
      <c r="H23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D20D-2D3C-4EFB-99CA-D2465D1B0388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1.6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350</v>
      </c>
      <c r="D7" s="15">
        <v>2166.556</v>
      </c>
      <c r="E7" s="15">
        <v>30839</v>
      </c>
      <c r="F7" s="15">
        <f>(D7*1000)/E7</f>
        <v>70.253769577483055</v>
      </c>
      <c r="G7" s="2"/>
    </row>
    <row r="8" spans="1:7" x14ac:dyDescent="0.25">
      <c r="A8" s="14" t="s">
        <v>17</v>
      </c>
      <c r="B8" s="14"/>
      <c r="C8" s="15">
        <v>411</v>
      </c>
      <c r="D8" s="15">
        <v>2646.6689999999999</v>
      </c>
      <c r="E8" s="15">
        <v>43750</v>
      </c>
      <c r="F8" s="15">
        <f t="shared" ref="F8:F11" si="0">(D8*1000)/E8</f>
        <v>60.495291428571427</v>
      </c>
      <c r="G8" s="2"/>
    </row>
    <row r="9" spans="1:7" ht="21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321</v>
      </c>
      <c r="D10" s="15">
        <v>521.82299999999998</v>
      </c>
      <c r="E10" s="15">
        <v>6694</v>
      </c>
      <c r="F10" s="15">
        <f t="shared" si="0"/>
        <v>77.953839259037949</v>
      </c>
      <c r="G10" s="2"/>
    </row>
    <row r="11" spans="1:7" x14ac:dyDescent="0.25">
      <c r="A11" s="12" t="s">
        <v>15</v>
      </c>
      <c r="B11" s="12"/>
      <c r="C11" s="16">
        <v>150</v>
      </c>
      <c r="D11" s="16">
        <v>235.697</v>
      </c>
      <c r="E11" s="16">
        <v>2752</v>
      </c>
      <c r="F11" s="16">
        <f t="shared" si="0"/>
        <v>85.645712209302332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84DE-BD13-4608-A249-996D970914DA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0.45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328</v>
      </c>
      <c r="D7" s="15">
        <f>3.606+2012.104</f>
        <v>2015.71</v>
      </c>
      <c r="E7" s="15">
        <f>80+28334</f>
        <v>28414</v>
      </c>
      <c r="F7" s="15">
        <f>(D7*1000)/E7</f>
        <v>70.940733441261344</v>
      </c>
      <c r="G7" s="2"/>
    </row>
    <row r="8" spans="1:7" x14ac:dyDescent="0.25">
      <c r="A8" s="14" t="s">
        <v>17</v>
      </c>
      <c r="B8" s="14"/>
      <c r="C8" s="15">
        <v>399</v>
      </c>
      <c r="D8" s="15">
        <v>2526.268</v>
      </c>
      <c r="E8" s="15">
        <v>41816</v>
      </c>
      <c r="F8" s="15">
        <f t="shared" ref="F8:F11" si="0">(D8*1000)/E8</f>
        <v>60.413908551750524</v>
      </c>
      <c r="G8" s="2"/>
    </row>
    <row r="9" spans="1:7" ht="21.6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308</v>
      </c>
      <c r="D10" s="15">
        <v>478.46100000000001</v>
      </c>
      <c r="E10" s="15">
        <v>6218</v>
      </c>
      <c r="F10" s="15">
        <f t="shared" si="0"/>
        <v>76.947732389835963</v>
      </c>
      <c r="G10" s="2"/>
    </row>
    <row r="11" spans="1:7" x14ac:dyDescent="0.25">
      <c r="A11" s="12" t="s">
        <v>15</v>
      </c>
      <c r="B11" s="12"/>
      <c r="C11" s="16">
        <v>135</v>
      </c>
      <c r="D11" s="16">
        <v>188.23099999999999</v>
      </c>
      <c r="E11" s="16">
        <v>2274</v>
      </c>
      <c r="F11" s="16">
        <f t="shared" si="0"/>
        <v>82.775285839929637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3124-11C4-4625-A200-150BE924A288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3.45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328</v>
      </c>
      <c r="D7" s="15">
        <f>0.755+1852.457</f>
        <v>1853.2120000000002</v>
      </c>
      <c r="E7" s="15">
        <f>17+27582</f>
        <v>27599</v>
      </c>
      <c r="F7" s="15">
        <f>(D7*1000)/E7</f>
        <v>67.147795209971378</v>
      </c>
      <c r="G7" s="2"/>
    </row>
    <row r="8" spans="1:7" x14ac:dyDescent="0.25">
      <c r="A8" s="14" t="s">
        <v>17</v>
      </c>
      <c r="B8" s="14"/>
      <c r="C8" s="15">
        <v>385</v>
      </c>
      <c r="D8" s="15">
        <v>2401.5210000000002</v>
      </c>
      <c r="E8" s="15">
        <v>40251</v>
      </c>
      <c r="F8" s="15">
        <f t="shared" ref="F8:F11" si="0">(D8*1000)/E8</f>
        <v>59.66363568606991</v>
      </c>
      <c r="G8" s="2"/>
    </row>
    <row r="9" spans="1:7" ht="22.15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280</v>
      </c>
      <c r="D10" s="15">
        <v>362.88200000000001</v>
      </c>
      <c r="E10" s="15">
        <v>4537</v>
      </c>
      <c r="F10" s="15">
        <f t="shared" si="0"/>
        <v>79.98280802292264</v>
      </c>
      <c r="G10" s="2"/>
    </row>
    <row r="11" spans="1:7" x14ac:dyDescent="0.25">
      <c r="A11" s="12" t="s">
        <v>15</v>
      </c>
      <c r="B11" s="12"/>
      <c r="C11" s="16">
        <v>99</v>
      </c>
      <c r="D11" s="16">
        <v>137.63200000000001</v>
      </c>
      <c r="E11" s="16">
        <v>1563</v>
      </c>
      <c r="F11" s="16">
        <f t="shared" si="0"/>
        <v>88.05630198336533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6005-DF89-4927-8607-2A058F8AB551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3.45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324</v>
      </c>
      <c r="D7" s="15">
        <f>0.4+1851.505</f>
        <v>1851.9050000000002</v>
      </c>
      <c r="E7" s="15">
        <f>9+27175</f>
        <v>27184</v>
      </c>
      <c r="F7" s="15">
        <f>(D7*1000)/E7</f>
        <v>68.124816068275464</v>
      </c>
      <c r="G7" s="2"/>
    </row>
    <row r="8" spans="1:7" x14ac:dyDescent="0.25">
      <c r="A8" s="14" t="s">
        <v>17</v>
      </c>
      <c r="B8" s="14"/>
      <c r="C8" s="15">
        <v>378</v>
      </c>
      <c r="D8" s="15">
        <v>2166.7109999999998</v>
      </c>
      <c r="E8" s="15">
        <v>38129</v>
      </c>
      <c r="F8" s="15">
        <f t="shared" ref="F8:F11" si="0">(D8*1000)/E8</f>
        <v>56.82580188308112</v>
      </c>
      <c r="G8" s="2"/>
    </row>
    <row r="9" spans="1:7" ht="21.6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281</v>
      </c>
      <c r="D10" s="15">
        <v>351.99</v>
      </c>
      <c r="E10" s="15">
        <v>4571</v>
      </c>
      <c r="F10" s="15">
        <f t="shared" si="0"/>
        <v>77.00503172172391</v>
      </c>
      <c r="G10" s="2"/>
    </row>
    <row r="11" spans="1:7" x14ac:dyDescent="0.25">
      <c r="A11" s="12" t="s">
        <v>15</v>
      </c>
      <c r="B11" s="12"/>
      <c r="C11" s="16">
        <v>103</v>
      </c>
      <c r="D11" s="16">
        <v>159.005</v>
      </c>
      <c r="E11" s="16">
        <v>2018</v>
      </c>
      <c r="F11" s="16">
        <f t="shared" si="0"/>
        <v>78.793359762140739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26EA-306D-4316-80B7-CA3AF4C0C0C5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2.9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339</v>
      </c>
      <c r="D7" s="15">
        <v>1821.3330000000001</v>
      </c>
      <c r="E7" s="15">
        <v>29274</v>
      </c>
      <c r="F7" s="15">
        <f>(D7*1000)/E7</f>
        <v>62.216745234679237</v>
      </c>
      <c r="G7" s="2"/>
    </row>
    <row r="8" spans="1:7" x14ac:dyDescent="0.25">
      <c r="A8" s="14" t="s">
        <v>17</v>
      </c>
      <c r="B8" s="14"/>
      <c r="C8" s="15">
        <v>385</v>
      </c>
      <c r="D8" s="15">
        <v>2256.4169999999999</v>
      </c>
      <c r="E8" s="15">
        <v>41325</v>
      </c>
      <c r="F8" s="15">
        <f t="shared" ref="F8:F11" si="0">(D8*1000)/E8</f>
        <v>54.60174228675136</v>
      </c>
      <c r="G8" s="2"/>
    </row>
    <row r="9" spans="1:7" ht="22.15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287</v>
      </c>
      <c r="D10" s="15">
        <v>321.72399999999999</v>
      </c>
      <c r="E10" s="15">
        <v>4619</v>
      </c>
      <c r="F10" s="15">
        <f t="shared" si="0"/>
        <v>69.652305693873132</v>
      </c>
      <c r="G10" s="2"/>
    </row>
    <row r="11" spans="1:7" x14ac:dyDescent="0.25">
      <c r="A11" s="12" t="s">
        <v>15</v>
      </c>
      <c r="B11" s="12"/>
      <c r="C11" s="16">
        <v>97</v>
      </c>
      <c r="D11" s="16">
        <v>175.73</v>
      </c>
      <c r="E11" s="16">
        <v>2333</v>
      </c>
      <c r="F11" s="16">
        <f t="shared" si="0"/>
        <v>75.323617659665672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DDAF-C472-4D44-8EB5-E54016FD52D0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2.9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341</v>
      </c>
      <c r="D7" s="15">
        <f>1.262+1721.464</f>
        <v>1722.7259999999999</v>
      </c>
      <c r="E7" s="15">
        <f>107+29081</f>
        <v>29188</v>
      </c>
      <c r="F7" s="15">
        <f>(D7*1000)/E7</f>
        <v>59.021721255310403</v>
      </c>
      <c r="G7" s="2"/>
    </row>
    <row r="8" spans="1:7" x14ac:dyDescent="0.25">
      <c r="A8" s="14" t="s">
        <v>17</v>
      </c>
      <c r="B8" s="14"/>
      <c r="C8" s="15">
        <v>416</v>
      </c>
      <c r="D8" s="15">
        <v>2315.1889999999999</v>
      </c>
      <c r="E8" s="15">
        <v>45823</v>
      </c>
      <c r="F8" s="15">
        <f t="shared" ref="F8:F11" si="0">(D8*1000)/E8</f>
        <v>50.524605547432515</v>
      </c>
      <c r="G8" s="2"/>
    </row>
    <row r="9" spans="1:7" ht="22.15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295</v>
      </c>
      <c r="D10" s="15">
        <v>319.947</v>
      </c>
      <c r="E10" s="15">
        <v>4832</v>
      </c>
      <c r="F10" s="15">
        <f t="shared" si="0"/>
        <v>66.214197019867555</v>
      </c>
      <c r="G10" s="2"/>
    </row>
    <row r="11" spans="1:7" x14ac:dyDescent="0.25">
      <c r="A11" s="12" t="s">
        <v>15</v>
      </c>
      <c r="B11" s="12"/>
      <c r="C11" s="16">
        <v>97</v>
      </c>
      <c r="D11" s="16">
        <v>119.79300000000001</v>
      </c>
      <c r="E11" s="16">
        <v>1921</v>
      </c>
      <c r="F11" s="16">
        <f t="shared" si="0"/>
        <v>62.359708485163978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61B7-8B75-4969-BE9A-261A9BC50D9B}">
  <dimension ref="A1:G21"/>
  <sheetViews>
    <sheetView showGridLines="0" workbookViewId="0">
      <selection activeCell="D28" sqref="D28"/>
    </sheetView>
  </sheetViews>
  <sheetFormatPr defaultRowHeight="15" x14ac:dyDescent="0.25"/>
  <cols>
    <col min="2" max="2" width="6.5703125" customWidth="1"/>
  </cols>
  <sheetData>
    <row r="1" spans="1:7" x14ac:dyDescent="0.25">
      <c r="A1" s="14" t="s">
        <v>22</v>
      </c>
    </row>
    <row r="2" spans="1:7" ht="22.15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339</v>
      </c>
      <c r="D7" s="15">
        <f>4.976+1421.828</f>
        <v>1426.8040000000001</v>
      </c>
      <c r="E7" s="15">
        <f>158+29235</f>
        <v>29393</v>
      </c>
      <c r="F7" s="15">
        <f>(D7*1000)/E7</f>
        <v>48.542305991222399</v>
      </c>
      <c r="G7" s="2"/>
    </row>
    <row r="8" spans="1:7" x14ac:dyDescent="0.25">
      <c r="A8" s="14" t="s">
        <v>17</v>
      </c>
      <c r="B8" s="14"/>
      <c r="C8" s="15">
        <v>377</v>
      </c>
      <c r="D8" s="15">
        <v>1909.335</v>
      </c>
      <c r="E8" s="15">
        <v>40574</v>
      </c>
      <c r="F8" s="15">
        <f t="shared" ref="F8:F11" si="0">(D8*1000)/E8</f>
        <v>47.058091388573963</v>
      </c>
      <c r="G8" s="2"/>
    </row>
    <row r="9" spans="1:7" ht="21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282</v>
      </c>
      <c r="D10" s="15">
        <v>295.50700000000001</v>
      </c>
      <c r="E10" s="15">
        <v>4604</v>
      </c>
      <c r="F10" s="15">
        <f t="shared" si="0"/>
        <v>64.184839270199831</v>
      </c>
      <c r="G10" s="2"/>
    </row>
    <row r="11" spans="1:7" x14ac:dyDescent="0.25">
      <c r="A11" s="12" t="s">
        <v>15</v>
      </c>
      <c r="B11" s="12"/>
      <c r="C11" s="16">
        <v>59</v>
      </c>
      <c r="D11" s="16">
        <v>96.091999999999999</v>
      </c>
      <c r="E11" s="16">
        <v>1602</v>
      </c>
      <c r="F11" s="16">
        <f t="shared" si="0"/>
        <v>59.982521847690386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67F0-3D30-4CD2-B6A5-2C9813CC1C7C}">
  <dimension ref="A1:H22"/>
  <sheetViews>
    <sheetView showGridLines="0" workbookViewId="0">
      <selection activeCell="D28" sqref="D28"/>
    </sheetView>
  </sheetViews>
  <sheetFormatPr defaultRowHeight="15" x14ac:dyDescent="0.25"/>
  <sheetData>
    <row r="1" spans="1:8" x14ac:dyDescent="0.25">
      <c r="A1" s="14" t="s">
        <v>22</v>
      </c>
    </row>
    <row r="2" spans="1:8" ht="24" customHeight="1" x14ac:dyDescent="0.25">
      <c r="A2" s="7" t="s">
        <v>28</v>
      </c>
      <c r="B2" s="2"/>
      <c r="C2" s="2"/>
      <c r="D2" s="2"/>
      <c r="E2" s="2"/>
      <c r="F2" s="2"/>
      <c r="G2" s="2"/>
      <c r="H2" s="2"/>
    </row>
    <row r="3" spans="1:8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  <c r="H3" s="2"/>
    </row>
    <row r="4" spans="1:8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  <c r="H4" s="3"/>
    </row>
    <row r="5" spans="1:8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  <c r="H5" s="2"/>
    </row>
    <row r="6" spans="1:8" x14ac:dyDescent="0.25">
      <c r="A6" s="1" t="s">
        <v>12</v>
      </c>
      <c r="B6" s="14"/>
      <c r="C6" s="14"/>
      <c r="D6" s="14"/>
      <c r="E6" s="14"/>
      <c r="F6" s="14"/>
      <c r="G6" s="2"/>
      <c r="H6" s="2"/>
    </row>
    <row r="7" spans="1:8" x14ac:dyDescent="0.25">
      <c r="A7" s="14" t="s">
        <v>14</v>
      </c>
      <c r="B7" s="14"/>
      <c r="C7" s="15">
        <v>312</v>
      </c>
      <c r="D7" s="15">
        <v>2153.1590000000001</v>
      </c>
      <c r="E7" s="15">
        <v>27142</v>
      </c>
      <c r="F7" s="15">
        <v>79.329415665757864</v>
      </c>
      <c r="G7" s="2"/>
      <c r="H7" s="2"/>
    </row>
    <row r="8" spans="1:8" x14ac:dyDescent="0.25">
      <c r="A8" s="14" t="s">
        <v>17</v>
      </c>
      <c r="B8" s="14"/>
      <c r="C8" s="15">
        <v>343</v>
      </c>
      <c r="D8" s="15">
        <v>2501.7719999999999</v>
      </c>
      <c r="E8" s="15">
        <v>37712</v>
      </c>
      <c r="F8" s="15">
        <v>66.338884174798466</v>
      </c>
      <c r="G8" s="2"/>
      <c r="H8" s="2"/>
    </row>
    <row r="9" spans="1:8" ht="21" customHeight="1" x14ac:dyDescent="0.25">
      <c r="A9" s="1" t="s">
        <v>13</v>
      </c>
      <c r="B9" s="14"/>
      <c r="C9" s="15"/>
      <c r="D9" s="15"/>
      <c r="E9" s="15"/>
      <c r="F9" s="15"/>
      <c r="G9" s="2"/>
      <c r="H9" s="2"/>
    </row>
    <row r="10" spans="1:8" x14ac:dyDescent="0.25">
      <c r="A10" s="14" t="s">
        <v>16</v>
      </c>
      <c r="B10" s="14"/>
      <c r="C10" s="15">
        <v>379</v>
      </c>
      <c r="D10" s="15">
        <v>781.25199999999995</v>
      </c>
      <c r="E10" s="15">
        <v>9439</v>
      </c>
      <c r="F10" s="15">
        <v>82.768513613730264</v>
      </c>
      <c r="G10" s="2"/>
      <c r="H10" s="2"/>
    </row>
    <row r="11" spans="1:8" x14ac:dyDescent="0.25">
      <c r="A11" s="12" t="s">
        <v>15</v>
      </c>
      <c r="B11" s="12"/>
      <c r="C11" s="16">
        <v>27</v>
      </c>
      <c r="D11" s="16">
        <v>155.23400000000001</v>
      </c>
      <c r="E11" s="16">
        <v>1906</v>
      </c>
      <c r="F11" s="16">
        <v>81.444910807974821</v>
      </c>
      <c r="G11" s="2"/>
      <c r="H11" s="2"/>
    </row>
    <row r="12" spans="1:8" x14ac:dyDescent="0.25">
      <c r="A12" s="4" t="s">
        <v>18</v>
      </c>
      <c r="B12" s="2"/>
      <c r="C12" s="2"/>
      <c r="D12" s="2"/>
      <c r="E12" s="2"/>
      <c r="F12" s="2"/>
      <c r="G12" s="2"/>
      <c r="H12" s="2"/>
    </row>
    <row r="13" spans="1:8" x14ac:dyDescent="0.25">
      <c r="A13" s="2" t="s">
        <v>29</v>
      </c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7" t="s">
        <v>19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21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32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34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33</v>
      </c>
      <c r="B19" s="2"/>
      <c r="C19" s="2"/>
      <c r="D19" s="2"/>
      <c r="E19" s="2"/>
      <c r="F19" s="2"/>
      <c r="G19" s="2"/>
      <c r="H19" s="2"/>
    </row>
    <row r="20" spans="1:8" x14ac:dyDescent="0.25"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882A-82F0-4C8E-9E3F-38CCEA47DFF3}">
  <dimension ref="A1:H22"/>
  <sheetViews>
    <sheetView showGridLines="0" workbookViewId="0">
      <selection activeCell="D28" sqref="D28"/>
    </sheetView>
  </sheetViews>
  <sheetFormatPr defaultRowHeight="15" x14ac:dyDescent="0.25"/>
  <sheetData>
    <row r="1" spans="1:8" x14ac:dyDescent="0.25">
      <c r="A1" s="14" t="s">
        <v>22</v>
      </c>
    </row>
    <row r="2" spans="1:8" ht="24" customHeight="1" x14ac:dyDescent="0.25">
      <c r="A2" s="7" t="s">
        <v>26</v>
      </c>
      <c r="B2" s="2"/>
      <c r="C2" s="2"/>
      <c r="D2" s="2"/>
      <c r="E2" s="2"/>
      <c r="F2" s="2"/>
      <c r="G2" s="2"/>
      <c r="H2" s="2"/>
    </row>
    <row r="3" spans="1:8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  <c r="H3" s="2"/>
    </row>
    <row r="4" spans="1:8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  <c r="H4" s="3"/>
    </row>
    <row r="5" spans="1:8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  <c r="H5" s="2"/>
    </row>
    <row r="6" spans="1:8" x14ac:dyDescent="0.25">
      <c r="A6" s="1" t="s">
        <v>12</v>
      </c>
      <c r="B6" s="14"/>
      <c r="C6" s="14"/>
      <c r="D6" s="14"/>
      <c r="E6" s="14"/>
      <c r="F6" s="14"/>
      <c r="G6" s="2"/>
      <c r="H6" s="2"/>
    </row>
    <row r="7" spans="1:8" x14ac:dyDescent="0.25">
      <c r="A7" s="14" t="s">
        <v>14</v>
      </c>
      <c r="B7" s="14"/>
      <c r="C7" s="15">
        <v>322</v>
      </c>
      <c r="D7" s="15">
        <v>2058.0610000000001</v>
      </c>
      <c r="E7" s="15">
        <v>27100</v>
      </c>
      <c r="F7" s="15">
        <v>75.943210332103334</v>
      </c>
      <c r="G7" s="2"/>
      <c r="H7" s="2"/>
    </row>
    <row r="8" spans="1:8" x14ac:dyDescent="0.25">
      <c r="A8" s="14" t="s">
        <v>17</v>
      </c>
      <c r="B8" s="14"/>
      <c r="C8" s="15">
        <v>389</v>
      </c>
      <c r="D8" s="15">
        <v>2855.9119999999998</v>
      </c>
      <c r="E8" s="15">
        <v>43192</v>
      </c>
      <c r="F8" s="15">
        <v>66.121318762733836</v>
      </c>
      <c r="G8" s="2"/>
      <c r="H8" s="2"/>
    </row>
    <row r="9" spans="1:8" ht="21" customHeight="1" x14ac:dyDescent="0.25">
      <c r="A9" s="1" t="s">
        <v>13</v>
      </c>
      <c r="B9" s="14"/>
      <c r="C9" s="15"/>
      <c r="D9" s="15"/>
      <c r="E9" s="15"/>
      <c r="F9" s="15"/>
      <c r="G9" s="2"/>
      <c r="H9" s="2"/>
    </row>
    <row r="10" spans="1:8" x14ac:dyDescent="0.25">
      <c r="A10" s="14" t="s">
        <v>16</v>
      </c>
      <c r="B10" s="14"/>
      <c r="C10" s="15">
        <v>390</v>
      </c>
      <c r="D10" s="15">
        <v>837.98400000000004</v>
      </c>
      <c r="E10" s="15">
        <v>10161</v>
      </c>
      <c r="F10" s="15">
        <v>82.470622970180102</v>
      </c>
      <c r="G10" s="2"/>
      <c r="H10" s="2"/>
    </row>
    <row r="11" spans="1:8" x14ac:dyDescent="0.25">
      <c r="A11" s="12" t="s">
        <v>15</v>
      </c>
      <c r="B11" s="12"/>
      <c r="C11" s="16">
        <v>25</v>
      </c>
      <c r="D11" s="16">
        <v>122.43300000000001</v>
      </c>
      <c r="E11" s="16">
        <v>1612</v>
      </c>
      <c r="F11" s="16">
        <v>75.950992555831263</v>
      </c>
      <c r="G11" s="2"/>
      <c r="H11" s="2"/>
    </row>
    <row r="12" spans="1:8" x14ac:dyDescent="0.25">
      <c r="A12" s="4" t="s">
        <v>18</v>
      </c>
      <c r="B12" s="2"/>
      <c r="C12" s="2"/>
      <c r="D12" s="2"/>
      <c r="E12" s="2"/>
      <c r="F12" s="2"/>
      <c r="G12" s="2"/>
      <c r="H12" s="2"/>
    </row>
    <row r="13" spans="1:8" x14ac:dyDescent="0.25">
      <c r="A13" s="2" t="s">
        <v>27</v>
      </c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7" t="s">
        <v>19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21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32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34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33</v>
      </c>
      <c r="B19" s="2"/>
      <c r="C19" s="2"/>
      <c r="D19" s="2"/>
      <c r="E19" s="2"/>
      <c r="F19" s="2"/>
      <c r="G19" s="2"/>
      <c r="H19" s="2"/>
    </row>
    <row r="20" spans="1:8" x14ac:dyDescent="0.25"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A151-632E-44B1-B175-5A869BAC3C19}">
  <dimension ref="A1:H22"/>
  <sheetViews>
    <sheetView showGridLines="0" workbookViewId="0">
      <selection activeCell="D28" sqref="D28"/>
    </sheetView>
  </sheetViews>
  <sheetFormatPr defaultRowHeight="15" x14ac:dyDescent="0.25"/>
  <sheetData>
    <row r="1" spans="1:8" x14ac:dyDescent="0.25">
      <c r="A1" s="14" t="s">
        <v>22</v>
      </c>
    </row>
    <row r="2" spans="1:8" ht="24" customHeight="1" x14ac:dyDescent="0.25">
      <c r="A2" s="7" t="s">
        <v>25</v>
      </c>
      <c r="B2" s="2"/>
      <c r="C2" s="2"/>
      <c r="D2" s="2"/>
      <c r="E2" s="2"/>
      <c r="F2" s="2"/>
      <c r="G2" s="2"/>
      <c r="H2" s="2"/>
    </row>
    <row r="3" spans="1:8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  <c r="H3" s="2"/>
    </row>
    <row r="4" spans="1:8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  <c r="H4" s="3"/>
    </row>
    <row r="5" spans="1:8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  <c r="H5" s="2"/>
    </row>
    <row r="6" spans="1:8" x14ac:dyDescent="0.25">
      <c r="A6" s="1" t="s">
        <v>12</v>
      </c>
      <c r="B6" s="14"/>
      <c r="C6" s="14"/>
      <c r="D6" s="14"/>
      <c r="E6" s="14"/>
      <c r="F6" s="14"/>
      <c r="G6" s="2"/>
      <c r="H6" s="2"/>
    </row>
    <row r="7" spans="1:8" x14ac:dyDescent="0.25">
      <c r="A7" s="14" t="s">
        <v>14</v>
      </c>
      <c r="B7" s="14"/>
      <c r="C7" s="15">
        <v>335</v>
      </c>
      <c r="D7" s="15">
        <v>2155.645</v>
      </c>
      <c r="E7" s="15">
        <v>28211</v>
      </c>
      <c r="F7" s="15">
        <f>(D7*1000)/E7</f>
        <v>76.411506150083298</v>
      </c>
      <c r="G7" s="2"/>
      <c r="H7" s="2"/>
    </row>
    <row r="8" spans="1:8" x14ac:dyDescent="0.25">
      <c r="A8" s="14" t="s">
        <v>17</v>
      </c>
      <c r="B8" s="14"/>
      <c r="C8" s="15">
        <v>388</v>
      </c>
      <c r="D8" s="15">
        <v>2668.3040000000001</v>
      </c>
      <c r="E8" s="15">
        <v>40534</v>
      </c>
      <c r="F8" s="15">
        <f t="shared" ref="F8:F11" si="0">(D8*1000)/E8</f>
        <v>65.828785710761338</v>
      </c>
      <c r="G8" s="2"/>
      <c r="H8" s="2"/>
    </row>
    <row r="9" spans="1:8" ht="21" customHeight="1" x14ac:dyDescent="0.25">
      <c r="A9" s="1" t="s">
        <v>13</v>
      </c>
      <c r="B9" s="14"/>
      <c r="C9" s="15"/>
      <c r="D9" s="15"/>
      <c r="E9" s="15"/>
      <c r="F9" s="15"/>
      <c r="G9" s="2"/>
      <c r="H9" s="2"/>
    </row>
    <row r="10" spans="1:8" x14ac:dyDescent="0.25">
      <c r="A10" s="14" t="s">
        <v>16</v>
      </c>
      <c r="B10" s="14"/>
      <c r="C10" s="15">
        <v>404</v>
      </c>
      <c r="D10" s="15">
        <v>820.96299999999997</v>
      </c>
      <c r="E10" s="15">
        <v>9894</v>
      </c>
      <c r="F10" s="15">
        <f t="shared" si="0"/>
        <v>82.975843945825758</v>
      </c>
      <c r="G10" s="2"/>
      <c r="H10" s="2"/>
    </row>
    <row r="11" spans="1:8" x14ac:dyDescent="0.25">
      <c r="A11" s="12" t="s">
        <v>15</v>
      </c>
      <c r="B11" s="12"/>
      <c r="C11" s="16">
        <v>25</v>
      </c>
      <c r="D11" s="16">
        <v>109.172</v>
      </c>
      <c r="E11" s="16">
        <v>1445</v>
      </c>
      <c r="F11" s="16">
        <f t="shared" si="0"/>
        <v>75.5515570934256</v>
      </c>
      <c r="G11" s="2"/>
      <c r="H11" s="2"/>
    </row>
    <row r="12" spans="1:8" x14ac:dyDescent="0.25">
      <c r="A12" s="4" t="s">
        <v>18</v>
      </c>
      <c r="B12" s="2"/>
      <c r="C12" s="2"/>
      <c r="D12" s="2"/>
      <c r="E12" s="2"/>
      <c r="F12" s="2"/>
      <c r="G12" s="2"/>
      <c r="H12" s="2"/>
    </row>
    <row r="13" spans="1:8" x14ac:dyDescent="0.25">
      <c r="A13" s="2" t="s">
        <v>24</v>
      </c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7" t="s">
        <v>19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21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32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34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33</v>
      </c>
      <c r="B19" s="2"/>
      <c r="C19" s="2"/>
      <c r="D19" s="2"/>
      <c r="E19" s="2"/>
      <c r="F19" s="2"/>
      <c r="G19" s="2"/>
      <c r="H19" s="2"/>
    </row>
    <row r="20" spans="1:8" x14ac:dyDescent="0.25"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3516-AE4A-4EF7-A977-61A471E6D6EB}">
  <dimension ref="A1:H22"/>
  <sheetViews>
    <sheetView showGridLines="0" workbookViewId="0">
      <selection activeCell="D28" sqref="D28"/>
    </sheetView>
  </sheetViews>
  <sheetFormatPr defaultRowHeight="15" x14ac:dyDescent="0.25"/>
  <sheetData>
    <row r="1" spans="1:8" x14ac:dyDescent="0.25">
      <c r="A1" s="14" t="s">
        <v>22</v>
      </c>
    </row>
    <row r="2" spans="1:8" ht="24" customHeight="1" x14ac:dyDescent="0.25">
      <c r="A2" s="7" t="s">
        <v>23</v>
      </c>
      <c r="B2" s="2"/>
      <c r="C2" s="2"/>
      <c r="D2" s="2"/>
      <c r="E2" s="2"/>
      <c r="F2" s="2"/>
      <c r="G2" s="2"/>
      <c r="H2" s="2"/>
    </row>
    <row r="3" spans="1:8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  <c r="H3" s="2"/>
    </row>
    <row r="4" spans="1:8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  <c r="H4" s="3"/>
    </row>
    <row r="5" spans="1:8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  <c r="H5" s="2"/>
    </row>
    <row r="6" spans="1:8" x14ac:dyDescent="0.25">
      <c r="A6" s="1" t="s">
        <v>12</v>
      </c>
      <c r="B6" s="14"/>
      <c r="C6" s="14"/>
      <c r="D6" s="14"/>
      <c r="E6" s="14"/>
      <c r="F6" s="14"/>
      <c r="G6" s="2"/>
      <c r="H6" s="2"/>
    </row>
    <row r="7" spans="1:8" x14ac:dyDescent="0.25">
      <c r="A7" s="14" t="s">
        <v>14</v>
      </c>
      <c r="B7" s="14"/>
      <c r="C7" s="15">
        <v>324</v>
      </c>
      <c r="D7" s="15">
        <v>2080.2800000000002</v>
      </c>
      <c r="E7" s="15">
        <v>27633</v>
      </c>
      <c r="F7" s="15">
        <f>(D7*1000)/E7</f>
        <v>75.282452140556586</v>
      </c>
      <c r="G7" s="2"/>
      <c r="H7" s="2"/>
    </row>
    <row r="8" spans="1:8" x14ac:dyDescent="0.25">
      <c r="A8" s="14" t="s">
        <v>17</v>
      </c>
      <c r="B8" s="14"/>
      <c r="C8" s="15">
        <v>392</v>
      </c>
      <c r="D8" s="15">
        <v>2675.1089999999999</v>
      </c>
      <c r="E8" s="15">
        <v>41163</v>
      </c>
      <c r="F8" s="15">
        <f t="shared" ref="F8:F11" si="0">(D8*1000)/E8</f>
        <v>64.988193280373153</v>
      </c>
      <c r="G8" s="2"/>
      <c r="H8" s="2"/>
    </row>
    <row r="9" spans="1:8" ht="21" customHeight="1" x14ac:dyDescent="0.25">
      <c r="A9" s="1" t="s">
        <v>13</v>
      </c>
      <c r="B9" s="14"/>
      <c r="C9" s="15"/>
      <c r="D9" s="15"/>
      <c r="E9" s="15"/>
      <c r="F9" s="15"/>
      <c r="G9" s="2"/>
      <c r="H9" s="2"/>
    </row>
    <row r="10" spans="1:8" x14ac:dyDescent="0.25">
      <c r="A10" s="14" t="s">
        <v>16</v>
      </c>
      <c r="B10" s="14"/>
      <c r="C10" s="15">
        <v>382</v>
      </c>
      <c r="D10" s="15">
        <v>789.63400000000001</v>
      </c>
      <c r="E10" s="15">
        <v>9201</v>
      </c>
      <c r="F10" s="15">
        <f t="shared" si="0"/>
        <v>85.820454298445824</v>
      </c>
      <c r="G10" s="2"/>
      <c r="H10" s="2"/>
    </row>
    <row r="11" spans="1:8" x14ac:dyDescent="0.25">
      <c r="A11" s="12" t="s">
        <v>15</v>
      </c>
      <c r="B11" s="12"/>
      <c r="C11" s="16">
        <v>28</v>
      </c>
      <c r="D11" s="16">
        <v>159.17400000000001</v>
      </c>
      <c r="E11" s="16">
        <v>1850</v>
      </c>
      <c r="F11" s="16">
        <f t="shared" si="0"/>
        <v>86.04</v>
      </c>
      <c r="G11" s="2"/>
      <c r="H11" s="2"/>
    </row>
    <row r="12" spans="1:8" x14ac:dyDescent="0.25">
      <c r="A12" s="4" t="s">
        <v>18</v>
      </c>
      <c r="B12" s="2"/>
      <c r="C12" s="2"/>
      <c r="D12" s="2"/>
      <c r="E12" s="2"/>
      <c r="F12" s="2"/>
      <c r="G12" s="2"/>
      <c r="H12" s="2"/>
    </row>
    <row r="13" spans="1:8" x14ac:dyDescent="0.25">
      <c r="A13" s="2" t="s">
        <v>24</v>
      </c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7" t="s">
        <v>19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21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32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34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33</v>
      </c>
      <c r="B19" s="2"/>
      <c r="C19" s="2"/>
      <c r="D19" s="2"/>
      <c r="E19" s="2"/>
      <c r="F19" s="2"/>
      <c r="G19" s="2"/>
      <c r="H19" s="2"/>
    </row>
    <row r="20" spans="1:8" x14ac:dyDescent="0.25"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4C27-A30C-4157-8BA2-F569FE23C307}">
  <dimension ref="A1:H22"/>
  <sheetViews>
    <sheetView showGridLines="0" workbookViewId="0">
      <selection activeCell="D28" sqref="D28"/>
    </sheetView>
  </sheetViews>
  <sheetFormatPr defaultRowHeight="15" x14ac:dyDescent="0.25"/>
  <sheetData>
    <row r="1" spans="1:8" x14ac:dyDescent="0.25">
      <c r="A1" s="14" t="s">
        <v>22</v>
      </c>
    </row>
    <row r="2" spans="1:8" ht="24" customHeight="1" x14ac:dyDescent="0.25">
      <c r="A2" s="7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  <c r="H3" s="2"/>
    </row>
    <row r="4" spans="1:8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  <c r="H4" s="3"/>
    </row>
    <row r="5" spans="1:8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  <c r="H5" s="2"/>
    </row>
    <row r="6" spans="1:8" x14ac:dyDescent="0.25">
      <c r="A6" s="1" t="s">
        <v>12</v>
      </c>
      <c r="B6" s="14"/>
      <c r="C6" s="14"/>
      <c r="D6" s="14"/>
      <c r="E6" s="14"/>
      <c r="F6" s="14"/>
      <c r="G6" s="2"/>
      <c r="H6" s="2"/>
    </row>
    <row r="7" spans="1:8" x14ac:dyDescent="0.25">
      <c r="A7" s="14" t="s">
        <v>14</v>
      </c>
      <c r="B7" s="14"/>
      <c r="C7" s="15">
        <v>346</v>
      </c>
      <c r="D7" s="15">
        <f>2202.965+2.661</f>
        <v>2205.6260000000002</v>
      </c>
      <c r="E7" s="15">
        <f>29275+28</f>
        <v>29303</v>
      </c>
      <c r="F7" s="15">
        <f>(D7*1000)/E7</f>
        <v>75.269631095792235</v>
      </c>
      <c r="G7" s="2"/>
      <c r="H7" s="2"/>
    </row>
    <row r="8" spans="1:8" x14ac:dyDescent="0.25">
      <c r="A8" s="14" t="s">
        <v>17</v>
      </c>
      <c r="B8" s="14"/>
      <c r="C8" s="15">
        <v>391</v>
      </c>
      <c r="D8" s="15">
        <v>2783.4789999999998</v>
      </c>
      <c r="E8" s="15">
        <v>42624</v>
      </c>
      <c r="F8" s="15">
        <f t="shared" ref="F8:F11" si="0">(D8*1000)/E8</f>
        <v>65.303092154654649</v>
      </c>
      <c r="G8" s="2"/>
      <c r="H8" s="2"/>
    </row>
    <row r="9" spans="1:8" ht="21" customHeight="1" x14ac:dyDescent="0.25">
      <c r="A9" s="1" t="s">
        <v>13</v>
      </c>
      <c r="B9" s="14"/>
      <c r="C9" s="15"/>
      <c r="D9" s="15"/>
      <c r="E9" s="15"/>
      <c r="F9" s="15"/>
      <c r="G9" s="2"/>
      <c r="H9" s="2"/>
    </row>
    <row r="10" spans="1:8" x14ac:dyDescent="0.25">
      <c r="A10" s="14" t="s">
        <v>16</v>
      </c>
      <c r="B10" s="14"/>
      <c r="C10" s="15">
        <v>392</v>
      </c>
      <c r="D10" s="15">
        <v>774.44799999999998</v>
      </c>
      <c r="E10" s="15">
        <v>9121</v>
      </c>
      <c r="F10" s="15">
        <f t="shared" si="0"/>
        <v>84.908233746299743</v>
      </c>
      <c r="G10" s="2"/>
      <c r="H10" s="2"/>
    </row>
    <row r="11" spans="1:8" x14ac:dyDescent="0.25">
      <c r="A11" s="12" t="s">
        <v>15</v>
      </c>
      <c r="B11" s="12"/>
      <c r="C11" s="16">
        <v>21</v>
      </c>
      <c r="D11" s="16">
        <v>88.003</v>
      </c>
      <c r="E11" s="16">
        <v>1072</v>
      </c>
      <c r="F11" s="16">
        <f t="shared" si="0"/>
        <v>82.09235074626865</v>
      </c>
      <c r="G11" s="2"/>
      <c r="H11" s="2"/>
    </row>
    <row r="12" spans="1:8" x14ac:dyDescent="0.25">
      <c r="A12" s="4" t="s">
        <v>18</v>
      </c>
      <c r="B12" s="2"/>
      <c r="C12" s="2"/>
      <c r="D12" s="2"/>
      <c r="E12" s="2"/>
      <c r="F12" s="2"/>
      <c r="G12" s="2"/>
      <c r="H12" s="2"/>
    </row>
    <row r="13" spans="1:8" x14ac:dyDescent="0.25">
      <c r="A13" s="2" t="s">
        <v>20</v>
      </c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7" t="s">
        <v>19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21</v>
      </c>
      <c r="B16" s="2"/>
      <c r="C16" s="2"/>
      <c r="D16" s="2"/>
      <c r="E16" s="2"/>
      <c r="F16" s="2"/>
      <c r="G16" s="2"/>
      <c r="H16" s="2"/>
    </row>
    <row r="17" spans="1:8" x14ac:dyDescent="0.25">
      <c r="A17" s="2" t="s">
        <v>32</v>
      </c>
      <c r="B17" s="2"/>
      <c r="C17" s="2"/>
      <c r="D17" s="2"/>
      <c r="E17" s="2"/>
      <c r="F17" s="2"/>
      <c r="G17" s="2"/>
      <c r="H17" s="2"/>
    </row>
    <row r="18" spans="1:8" x14ac:dyDescent="0.25">
      <c r="A18" s="2" t="s">
        <v>34</v>
      </c>
      <c r="B18" s="2"/>
      <c r="C18" s="2"/>
      <c r="D18" s="2"/>
      <c r="E18" s="2"/>
      <c r="F18" s="2"/>
      <c r="G18" s="2"/>
      <c r="H18" s="2"/>
    </row>
    <row r="19" spans="1:8" x14ac:dyDescent="0.25">
      <c r="A19" s="2" t="s">
        <v>33</v>
      </c>
      <c r="B19" s="2"/>
      <c r="C19" s="2"/>
      <c r="D19" s="2"/>
      <c r="E19" s="2"/>
      <c r="F19" s="2"/>
      <c r="G19" s="2"/>
      <c r="H19" s="2"/>
    </row>
    <row r="20" spans="1:8" x14ac:dyDescent="0.25"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58AC-0718-41CD-9282-824A2B90E7D0}">
  <dimension ref="A1:H22"/>
  <sheetViews>
    <sheetView showGridLines="0" workbookViewId="0">
      <selection activeCell="D28" sqref="D28"/>
    </sheetView>
  </sheetViews>
  <sheetFormatPr defaultRowHeight="15" x14ac:dyDescent="0.25"/>
  <sheetData>
    <row r="1" spans="1:8" x14ac:dyDescent="0.25">
      <c r="A1" s="14" t="s">
        <v>22</v>
      </c>
    </row>
    <row r="2" spans="1:8" ht="21" customHeight="1" x14ac:dyDescent="0.25">
      <c r="A2" s="7" t="s">
        <v>1</v>
      </c>
      <c r="B2" s="2"/>
      <c r="C2" s="2"/>
      <c r="D2" s="2"/>
      <c r="E2" s="2"/>
      <c r="F2" s="2"/>
      <c r="G2" s="2"/>
    </row>
    <row r="3" spans="1:8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8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8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8" x14ac:dyDescent="0.25">
      <c r="A6" s="1" t="s">
        <v>12</v>
      </c>
      <c r="B6" s="14"/>
      <c r="C6" s="14"/>
      <c r="D6" s="14"/>
      <c r="E6" s="14"/>
      <c r="F6" s="14"/>
      <c r="G6" s="2"/>
      <c r="H6" s="6"/>
    </row>
    <row r="7" spans="1:8" x14ac:dyDescent="0.25">
      <c r="A7" s="14" t="s">
        <v>14</v>
      </c>
      <c r="B7" s="14"/>
      <c r="C7" s="15">
        <v>331</v>
      </c>
      <c r="D7" s="15">
        <v>2049</v>
      </c>
      <c r="E7" s="15">
        <v>27282</v>
      </c>
      <c r="F7" s="15">
        <f>SUM(D7*1000)/E7</f>
        <v>75.104464482076096</v>
      </c>
      <c r="G7" s="2"/>
      <c r="H7" s="5"/>
    </row>
    <row r="8" spans="1:8" x14ac:dyDescent="0.25">
      <c r="A8" s="14" t="s">
        <v>17</v>
      </c>
      <c r="B8" s="14"/>
      <c r="C8" s="15">
        <v>382</v>
      </c>
      <c r="D8" s="15">
        <v>2728.4690000000001</v>
      </c>
      <c r="E8" s="15">
        <v>42575</v>
      </c>
      <c r="F8" s="15">
        <f t="shared" ref="F8:F11" si="0">SUM(D8*1000)/E8</f>
        <v>64.086177334116272</v>
      </c>
      <c r="G8" s="2"/>
      <c r="H8" s="5"/>
    </row>
    <row r="9" spans="1:8" ht="20.45" customHeight="1" x14ac:dyDescent="0.25">
      <c r="A9" s="1" t="s">
        <v>13</v>
      </c>
      <c r="B9" s="14"/>
      <c r="C9" s="15"/>
      <c r="D9" s="15"/>
      <c r="E9" s="15"/>
      <c r="F9" s="15"/>
      <c r="G9" s="2"/>
      <c r="H9" s="5"/>
    </row>
    <row r="10" spans="1:8" x14ac:dyDescent="0.25">
      <c r="A10" s="14" t="s">
        <v>16</v>
      </c>
      <c r="B10" s="14"/>
      <c r="C10" s="15">
        <v>382</v>
      </c>
      <c r="D10" s="15">
        <v>775.82799999999997</v>
      </c>
      <c r="E10" s="15">
        <v>9190</v>
      </c>
      <c r="F10" s="15">
        <f t="shared" si="0"/>
        <v>84.420892274211099</v>
      </c>
      <c r="G10" s="2"/>
      <c r="H10" s="5"/>
    </row>
    <row r="11" spans="1:8" x14ac:dyDescent="0.25">
      <c r="A11" s="12" t="s">
        <v>15</v>
      </c>
      <c r="B11" s="12"/>
      <c r="C11" s="16">
        <v>21</v>
      </c>
      <c r="D11" s="16">
        <v>86.122</v>
      </c>
      <c r="E11" s="16">
        <v>1276</v>
      </c>
      <c r="F11" s="16">
        <f t="shared" si="0"/>
        <v>67.493730407523515</v>
      </c>
      <c r="G11" s="2"/>
      <c r="H11" s="5"/>
    </row>
    <row r="12" spans="1:8" x14ac:dyDescent="0.25">
      <c r="A12" s="4" t="s">
        <v>18</v>
      </c>
      <c r="B12" s="2"/>
      <c r="C12" s="2"/>
      <c r="D12" s="2"/>
      <c r="E12" s="2"/>
      <c r="F12" s="2"/>
      <c r="G12" s="2"/>
    </row>
    <row r="13" spans="1:8" x14ac:dyDescent="0.25">
      <c r="A13" s="2" t="s">
        <v>20</v>
      </c>
      <c r="B13" s="2"/>
      <c r="C13" s="2"/>
      <c r="D13" s="2"/>
      <c r="E13" s="2"/>
      <c r="F13" s="2"/>
      <c r="G13" s="2"/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17" t="s">
        <v>19</v>
      </c>
      <c r="B15" s="2"/>
      <c r="C15" s="2"/>
      <c r="D15" s="2"/>
      <c r="E15" s="2"/>
      <c r="F15" s="2"/>
      <c r="G15" s="2"/>
    </row>
    <row r="16" spans="1:8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11B0D-22A4-464B-8D39-216E23746691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1.6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324</v>
      </c>
      <c r="D7" s="15">
        <v>2029.2239999999999</v>
      </c>
      <c r="E7" s="15">
        <v>27841</v>
      </c>
      <c r="F7" s="15">
        <f>(D7*1000)/E7</f>
        <v>72.886175065550802</v>
      </c>
      <c r="G7" s="2"/>
    </row>
    <row r="8" spans="1:7" x14ac:dyDescent="0.25">
      <c r="A8" s="14" t="s">
        <v>17</v>
      </c>
      <c r="B8" s="14"/>
      <c r="C8" s="15">
        <v>380</v>
      </c>
      <c r="D8" s="15">
        <v>2471.346</v>
      </c>
      <c r="E8" s="15">
        <v>39182</v>
      </c>
      <c r="F8" s="15">
        <f t="shared" ref="F8:F11" si="0">(D8*1000)/E8</f>
        <v>63.073503139196568</v>
      </c>
      <c r="G8" s="2"/>
    </row>
    <row r="9" spans="1:7" ht="21.6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310</v>
      </c>
      <c r="D10" s="15">
        <v>560.29100000000005</v>
      </c>
      <c r="E10" s="15">
        <v>6723</v>
      </c>
      <c r="F10" s="15">
        <f t="shared" si="0"/>
        <v>83.33943180127919</v>
      </c>
      <c r="G10" s="2"/>
    </row>
    <row r="11" spans="1:7" x14ac:dyDescent="0.25">
      <c r="A11" s="12" t="s">
        <v>15</v>
      </c>
      <c r="B11" s="12"/>
      <c r="C11" s="16">
        <v>27</v>
      </c>
      <c r="D11" s="16">
        <v>106.923</v>
      </c>
      <c r="E11" s="16">
        <v>1307</v>
      </c>
      <c r="F11" s="16">
        <f t="shared" si="0"/>
        <v>81.807957153787299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8B53-69BB-42C1-9D2F-B4476A99C913}">
  <dimension ref="A1:G22"/>
  <sheetViews>
    <sheetView showGridLines="0" workbookViewId="0">
      <selection activeCell="D28" sqref="D28"/>
    </sheetView>
  </sheetViews>
  <sheetFormatPr defaultRowHeight="15" x14ac:dyDescent="0.25"/>
  <sheetData>
    <row r="1" spans="1:7" x14ac:dyDescent="0.25">
      <c r="A1" s="14" t="s">
        <v>22</v>
      </c>
    </row>
    <row r="2" spans="1:7" ht="21.6" customHeight="1" x14ac:dyDescent="0.25">
      <c r="A2" s="7" t="s">
        <v>1</v>
      </c>
      <c r="B2" s="2"/>
      <c r="C2" s="2"/>
      <c r="D2" s="2"/>
      <c r="E2" s="2"/>
      <c r="F2" s="2"/>
      <c r="G2" s="2"/>
    </row>
    <row r="3" spans="1:7" x14ac:dyDescent="0.25">
      <c r="A3" s="8"/>
      <c r="B3" s="8"/>
      <c r="C3" s="9" t="s">
        <v>2</v>
      </c>
      <c r="D3" s="9" t="s">
        <v>6</v>
      </c>
      <c r="E3" s="9" t="s">
        <v>8</v>
      </c>
      <c r="F3" s="8"/>
      <c r="G3" s="2"/>
    </row>
    <row r="4" spans="1:7" x14ac:dyDescent="0.25">
      <c r="A4" s="10"/>
      <c r="B4" s="10"/>
      <c r="C4" s="11" t="s">
        <v>3</v>
      </c>
      <c r="D4" s="11" t="s">
        <v>5</v>
      </c>
      <c r="E4" s="11" t="s">
        <v>9</v>
      </c>
      <c r="F4" s="11" t="s">
        <v>10</v>
      </c>
      <c r="G4" s="2"/>
    </row>
    <row r="5" spans="1:7" x14ac:dyDescent="0.25">
      <c r="A5" s="12"/>
      <c r="B5" s="12"/>
      <c r="C5" s="13" t="s">
        <v>4</v>
      </c>
      <c r="D5" s="13" t="s">
        <v>0</v>
      </c>
      <c r="E5" s="13" t="s">
        <v>7</v>
      </c>
      <c r="F5" s="13" t="s">
        <v>11</v>
      </c>
      <c r="G5" s="2"/>
    </row>
    <row r="6" spans="1:7" x14ac:dyDescent="0.25">
      <c r="A6" s="1" t="s">
        <v>12</v>
      </c>
      <c r="B6" s="14"/>
      <c r="C6" s="14"/>
      <c r="D6" s="14"/>
      <c r="E6" s="14"/>
      <c r="F6" s="14"/>
      <c r="G6" s="2"/>
    </row>
    <row r="7" spans="1:7" x14ac:dyDescent="0.25">
      <c r="A7" s="14" t="s">
        <v>14</v>
      </c>
      <c r="B7" s="14"/>
      <c r="C7" s="15">
        <v>321</v>
      </c>
      <c r="D7" s="15">
        <f>0.782+2012.907</f>
        <v>2013.6889999999999</v>
      </c>
      <c r="E7" s="15">
        <f>16+27911</f>
        <v>27927</v>
      </c>
      <c r="F7" s="15">
        <f>(D7*1000)/E7</f>
        <v>72.105453503777696</v>
      </c>
      <c r="G7" s="2"/>
    </row>
    <row r="8" spans="1:7" x14ac:dyDescent="0.25">
      <c r="A8" s="14" t="s">
        <v>17</v>
      </c>
      <c r="B8" s="14"/>
      <c r="C8" s="15">
        <v>394</v>
      </c>
      <c r="D8" s="15">
        <v>2597.8490000000002</v>
      </c>
      <c r="E8" s="15">
        <v>40962</v>
      </c>
      <c r="F8" s="15">
        <f t="shared" ref="F8:F11" si="0">(D8*1000)/E8</f>
        <v>63.420951125433326</v>
      </c>
      <c r="G8" s="2"/>
    </row>
    <row r="9" spans="1:7" ht="21.6" customHeight="1" x14ac:dyDescent="0.25">
      <c r="A9" s="1" t="s">
        <v>13</v>
      </c>
      <c r="B9" s="14"/>
      <c r="C9" s="15"/>
      <c r="D9" s="15"/>
      <c r="E9" s="15"/>
      <c r="F9" s="15"/>
      <c r="G9" s="2"/>
    </row>
    <row r="10" spans="1:7" x14ac:dyDescent="0.25">
      <c r="A10" s="14" t="s">
        <v>16</v>
      </c>
      <c r="B10" s="14"/>
      <c r="C10" s="15">
        <v>330</v>
      </c>
      <c r="D10" s="15">
        <v>544.83500000000004</v>
      </c>
      <c r="E10" s="15">
        <v>6809</v>
      </c>
      <c r="F10" s="15">
        <f t="shared" si="0"/>
        <v>80.016889411073578</v>
      </c>
      <c r="G10" s="2"/>
    </row>
    <row r="11" spans="1:7" x14ac:dyDescent="0.25">
      <c r="A11" s="12" t="s">
        <v>15</v>
      </c>
      <c r="B11" s="12"/>
      <c r="C11" s="16">
        <v>132</v>
      </c>
      <c r="D11" s="16">
        <v>187.017</v>
      </c>
      <c r="E11" s="16">
        <v>2147</v>
      </c>
      <c r="F11" s="16">
        <f t="shared" si="0"/>
        <v>87.106194690265482</v>
      </c>
      <c r="G11" s="2"/>
    </row>
    <row r="12" spans="1:7" x14ac:dyDescent="0.25">
      <c r="A12" s="4" t="s">
        <v>18</v>
      </c>
      <c r="B12" s="2"/>
      <c r="C12" s="2"/>
      <c r="D12" s="2"/>
      <c r="E12" s="2"/>
      <c r="F12" s="2"/>
      <c r="G12" s="2"/>
    </row>
    <row r="13" spans="1:7" x14ac:dyDescent="0.25">
      <c r="A13" s="2" t="s">
        <v>20</v>
      </c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17" t="s">
        <v>19</v>
      </c>
      <c r="B15" s="2"/>
      <c r="C15" s="2"/>
      <c r="D15" s="2"/>
      <c r="E15" s="2"/>
      <c r="F15" s="2"/>
      <c r="G15" s="2"/>
    </row>
    <row r="16" spans="1:7" x14ac:dyDescent="0.25">
      <c r="A16" s="2" t="s">
        <v>21</v>
      </c>
      <c r="B16" s="2"/>
      <c r="C16" s="2"/>
      <c r="D16" s="2"/>
      <c r="E16" s="2"/>
      <c r="F16" s="2"/>
      <c r="G16" s="2"/>
    </row>
    <row r="17" spans="1:7" x14ac:dyDescent="0.25">
      <c r="A17" s="2" t="s">
        <v>32</v>
      </c>
      <c r="B17" s="2"/>
      <c r="C17" s="2"/>
      <c r="D17" s="2"/>
      <c r="E17" s="2"/>
      <c r="F17" s="2"/>
      <c r="G17" s="2"/>
    </row>
    <row r="18" spans="1:7" x14ac:dyDescent="0.25">
      <c r="A18" s="2" t="s">
        <v>34</v>
      </c>
      <c r="B18" s="2"/>
      <c r="C18" s="2"/>
      <c r="D18" s="2"/>
      <c r="E18" s="2"/>
      <c r="F18" s="2"/>
      <c r="G18" s="2"/>
    </row>
    <row r="19" spans="1:7" x14ac:dyDescent="0.25">
      <c r="A19" s="2" t="s">
        <v>33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Gerd Lindqvist</cp:lastModifiedBy>
  <dcterms:created xsi:type="dcterms:W3CDTF">2017-11-08T08:06:39Z</dcterms:created>
  <dcterms:modified xsi:type="dcterms:W3CDTF">2022-03-01T11:48:49Z</dcterms:modified>
</cp:coreProperties>
</file>