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9B10A58B-BA98-4687-B879-91ACD8F3C9C0}" xr6:coauthVersionLast="47" xr6:coauthVersionMax="47" xr10:uidLastSave="{00000000-0000-0000-0000-000000000000}"/>
  <bookViews>
    <workbookView xWindow="-27360" yWindow="480" windowWidth="26160" windowHeight="13905" xr2:uid="{00000000-000D-0000-FFFF-FFFF00000000}"/>
  </bookViews>
  <sheets>
    <sheet name="Flyttland, födelseland" sheetId="1" r:id="rId1"/>
    <sheet name="Flyttland, födelseland, kön" sheetId="2" r:id="rId2"/>
    <sheet name="Flyttland, språk" sheetId="3" r:id="rId3"/>
    <sheet name="Födelseland, språk" sheetId="5" r:id="rId4"/>
    <sheet name="Födelseland, ålder" sheetId="4" r:id="rId5"/>
    <sheet name="Underlag" sheetId="6" state="hidden" r:id="rId6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5" i="6" l="1"/>
  <c r="B85" i="6"/>
  <c r="C84" i="6"/>
  <c r="B84" i="6"/>
  <c r="E84" i="6" s="1"/>
  <c r="C83" i="6"/>
  <c r="B83" i="6"/>
  <c r="C82" i="6"/>
  <c r="B82" i="6"/>
  <c r="E82" i="6" s="1"/>
  <c r="C81" i="6"/>
  <c r="B81" i="6"/>
  <c r="C80" i="6"/>
  <c r="B80" i="6"/>
  <c r="C79" i="6"/>
  <c r="B79" i="6"/>
  <c r="E79" i="6" s="1"/>
  <c r="C78" i="6"/>
  <c r="B78" i="6"/>
  <c r="B67" i="6"/>
  <c r="C67" i="6"/>
  <c r="B68" i="6"/>
  <c r="C68" i="6"/>
  <c r="B69" i="6"/>
  <c r="C69" i="6"/>
  <c r="B70" i="6"/>
  <c r="C70" i="6"/>
  <c r="B71" i="6"/>
  <c r="C71" i="6"/>
  <c r="B72" i="6"/>
  <c r="C72" i="6"/>
  <c r="B73" i="6"/>
  <c r="C73" i="6"/>
  <c r="C66" i="6"/>
  <c r="B66" i="6"/>
  <c r="E81" i="6" l="1"/>
  <c r="E70" i="6"/>
  <c r="E68" i="6"/>
  <c r="E80" i="6"/>
  <c r="E73" i="6"/>
  <c r="E71" i="6"/>
  <c r="E66" i="6"/>
  <c r="E72" i="6"/>
  <c r="E69" i="6"/>
  <c r="E67" i="6"/>
  <c r="E78" i="6"/>
  <c r="E83" i="6"/>
  <c r="E85" i="6"/>
  <c r="E86" i="6" l="1"/>
  <c r="E74" i="6"/>
  <c r="E53" i="6" l="1"/>
  <c r="D53" i="6"/>
  <c r="C53" i="6"/>
  <c r="B53" i="6"/>
  <c r="E52" i="6"/>
  <c r="D52" i="6"/>
  <c r="C52" i="6"/>
  <c r="B52" i="6"/>
  <c r="E51" i="6"/>
  <c r="D51" i="6"/>
  <c r="C51" i="6"/>
  <c r="B51" i="6"/>
  <c r="B45" i="6"/>
  <c r="C45" i="6"/>
  <c r="D45" i="6"/>
  <c r="E45" i="6"/>
  <c r="B46" i="6"/>
  <c r="C46" i="6"/>
  <c r="D46" i="6"/>
  <c r="E46" i="6"/>
  <c r="E44" i="6"/>
  <c r="D44" i="6"/>
  <c r="B44" i="6"/>
  <c r="I47" i="6" s="1"/>
  <c r="C44" i="6"/>
  <c r="D37" i="6"/>
  <c r="C37" i="6"/>
  <c r="B37" i="6"/>
  <c r="D36" i="6"/>
  <c r="C36" i="6"/>
  <c r="B36" i="6"/>
  <c r="D35" i="6"/>
  <c r="C35" i="6"/>
  <c r="B35" i="6"/>
  <c r="B28" i="6"/>
  <c r="C28" i="6"/>
  <c r="D28" i="6"/>
  <c r="B29" i="6"/>
  <c r="C29" i="6"/>
  <c r="D29" i="6"/>
  <c r="D27" i="6"/>
  <c r="C27" i="6"/>
  <c r="B27" i="6"/>
  <c r="E21" i="6"/>
  <c r="D21" i="6"/>
  <c r="C21" i="6"/>
  <c r="B21" i="6"/>
  <c r="E20" i="6"/>
  <c r="D20" i="6"/>
  <c r="C20" i="6"/>
  <c r="B20" i="6"/>
  <c r="E13" i="6"/>
  <c r="D13" i="6"/>
  <c r="C13" i="6"/>
  <c r="B13" i="6"/>
  <c r="C12" i="6"/>
  <c r="E12" i="6"/>
  <c r="D12" i="6"/>
  <c r="B12" i="6"/>
  <c r="G46" i="6" l="1"/>
  <c r="G44" i="6"/>
  <c r="G45" i="6"/>
  <c r="I54" i="6"/>
  <c r="G53" i="6"/>
  <c r="G52" i="6"/>
  <c r="G51" i="6"/>
  <c r="H14" i="6"/>
  <c r="H30" i="6"/>
  <c r="F36" i="6"/>
  <c r="H38" i="6"/>
  <c r="F28" i="6"/>
  <c r="F37" i="6"/>
  <c r="F35" i="6"/>
  <c r="F29" i="6"/>
  <c r="F27" i="6"/>
  <c r="F13" i="6"/>
  <c r="F20" i="6"/>
  <c r="F21" i="6"/>
  <c r="H22" i="6"/>
  <c r="F12" i="6"/>
  <c r="G47" i="6" l="1"/>
  <c r="G54" i="6"/>
  <c r="F38" i="6"/>
  <c r="F30" i="6"/>
  <c r="C46" i="2" l="1"/>
  <c r="D46" i="2"/>
  <c r="F46" i="2"/>
  <c r="F44" i="2"/>
  <c r="F38" i="2" s="1"/>
  <c r="F40" i="2"/>
  <c r="E44" i="2"/>
  <c r="E38" i="2"/>
  <c r="D17" i="3" l="1"/>
  <c r="C16" i="4" l="1"/>
  <c r="B19" i="2" l="1"/>
  <c r="B20" i="2"/>
  <c r="D18" i="2"/>
  <c r="C7" i="2"/>
  <c r="C7" i="1" s="1"/>
  <c r="B4" i="6" s="1"/>
  <c r="C8" i="2"/>
  <c r="C8" i="1" s="1"/>
  <c r="C9" i="2"/>
  <c r="C9" i="1" s="1"/>
  <c r="C10" i="2"/>
  <c r="C10" i="1" s="1"/>
  <c r="C11" i="2"/>
  <c r="C11" i="1" s="1"/>
  <c r="D7" i="2"/>
  <c r="D7" i="1" s="1"/>
  <c r="C4" i="6" s="1"/>
  <c r="D8" i="2"/>
  <c r="D8" i="1" s="1"/>
  <c r="D9" i="2"/>
  <c r="D9" i="1" s="1"/>
  <c r="D10" i="2"/>
  <c r="D10" i="1" s="1"/>
  <c r="D11" i="2"/>
  <c r="D11" i="1" s="1"/>
  <c r="E7" i="2"/>
  <c r="E8" i="2"/>
  <c r="E8" i="1" s="1"/>
  <c r="F7" i="2"/>
  <c r="F7" i="1" s="1"/>
  <c r="E4" i="6" s="1"/>
  <c r="F8" i="2"/>
  <c r="F8" i="1" s="1"/>
  <c r="E7" i="1"/>
  <c r="D4" i="6" s="1"/>
  <c r="C31" i="2"/>
  <c r="C13" i="1" s="1"/>
  <c r="D31" i="2"/>
  <c r="D13" i="1" s="1"/>
  <c r="E31" i="2"/>
  <c r="E13" i="1" s="1"/>
  <c r="C32" i="2"/>
  <c r="C14" i="1" s="1"/>
  <c r="D32" i="2"/>
  <c r="D14" i="1" s="1"/>
  <c r="E32" i="2"/>
  <c r="E14" i="1" s="1"/>
  <c r="C33" i="2"/>
  <c r="C15" i="1" s="1"/>
  <c r="D33" i="2"/>
  <c r="D15" i="1" s="1"/>
  <c r="E33" i="2"/>
  <c r="E15" i="1" s="1"/>
  <c r="C34" i="2"/>
  <c r="C16" i="1" s="1"/>
  <c r="D34" i="2"/>
  <c r="D16" i="1" s="1"/>
  <c r="E34" i="2"/>
  <c r="E16" i="1" s="1"/>
  <c r="F31" i="2"/>
  <c r="F13" i="1" s="1"/>
  <c r="F32" i="2"/>
  <c r="F14" i="1" s="1"/>
  <c r="F33" i="2"/>
  <c r="F15" i="1" s="1"/>
  <c r="F35" i="2"/>
  <c r="F17" i="1" s="1"/>
  <c r="C35" i="2"/>
  <c r="C17" i="1" s="1"/>
  <c r="D35" i="2"/>
  <c r="D17" i="1" s="1"/>
  <c r="E35" i="2"/>
  <c r="E17" i="1" s="1"/>
  <c r="G4" i="6" l="1"/>
  <c r="C5" i="6"/>
  <c r="B5" i="6"/>
  <c r="E9" i="2"/>
  <c r="E9" i="1" s="1"/>
  <c r="D5" i="6" s="1"/>
  <c r="F9" i="2"/>
  <c r="F9" i="1" s="1"/>
  <c r="E5" i="6" s="1"/>
  <c r="E10" i="2"/>
  <c r="E10" i="1" s="1"/>
  <c r="F10" i="2"/>
  <c r="F10" i="1" s="1"/>
  <c r="E11" i="2"/>
  <c r="E11" i="1" s="1"/>
  <c r="F11" i="2"/>
  <c r="F11" i="1" s="1"/>
  <c r="G5" i="6" l="1"/>
  <c r="G6" i="6" s="1"/>
  <c r="F6" i="6"/>
  <c r="C15" i="5"/>
  <c r="C16" i="5"/>
  <c r="C17" i="5"/>
  <c r="C10" i="5"/>
  <c r="C25" i="5" s="1"/>
  <c r="B13" i="5"/>
  <c r="B12" i="5"/>
  <c r="B11" i="5"/>
  <c r="B8" i="5"/>
  <c r="B9" i="5"/>
  <c r="B7" i="5"/>
  <c r="C6" i="5"/>
  <c r="C19" i="5" s="1"/>
  <c r="G17" i="5"/>
  <c r="F17" i="5"/>
  <c r="E17" i="5"/>
  <c r="D17" i="5"/>
  <c r="G16" i="5"/>
  <c r="F16" i="5"/>
  <c r="E16" i="5"/>
  <c r="D16" i="5"/>
  <c r="G15" i="5"/>
  <c r="F15" i="5"/>
  <c r="E15" i="5"/>
  <c r="D15" i="5"/>
  <c r="G10" i="5"/>
  <c r="G25" i="5" s="1"/>
  <c r="F10" i="5"/>
  <c r="F25" i="5" s="1"/>
  <c r="E10" i="5"/>
  <c r="E25" i="5" s="1"/>
  <c r="D10" i="5"/>
  <c r="D24" i="5" s="1"/>
  <c r="G6" i="5"/>
  <c r="G21" i="5" s="1"/>
  <c r="F6" i="5"/>
  <c r="E6" i="5"/>
  <c r="D6" i="5"/>
  <c r="D19" i="5" s="1"/>
  <c r="B7" i="1"/>
  <c r="E19" i="5" l="1"/>
  <c r="E14" i="5"/>
  <c r="C24" i="5"/>
  <c r="C23" i="5"/>
  <c r="C22" i="5" s="1"/>
  <c r="E24" i="5"/>
  <c r="E20" i="5"/>
  <c r="B10" i="5"/>
  <c r="B23" i="5" s="1"/>
  <c r="F14" i="5"/>
  <c r="D23" i="5"/>
  <c r="F24" i="5"/>
  <c r="B17" i="5"/>
  <c r="B15" i="5"/>
  <c r="F20" i="5"/>
  <c r="B16" i="5"/>
  <c r="F19" i="5"/>
  <c r="C14" i="5"/>
  <c r="C21" i="5"/>
  <c r="C20" i="5"/>
  <c r="D21" i="5"/>
  <c r="E21" i="5"/>
  <c r="F21" i="5"/>
  <c r="B6" i="5"/>
  <c r="B21" i="5" s="1"/>
  <c r="E23" i="5"/>
  <c r="E22" i="5" s="1"/>
  <c r="D20" i="5"/>
  <c r="F23" i="5"/>
  <c r="G14" i="5"/>
  <c r="G19" i="5"/>
  <c r="D25" i="5"/>
  <c r="G24" i="5"/>
  <c r="D14" i="5"/>
  <c r="G23" i="5"/>
  <c r="G20" i="5"/>
  <c r="F6" i="1"/>
  <c r="F34" i="1" s="1"/>
  <c r="C20" i="1"/>
  <c r="E18" i="5" l="1"/>
  <c r="C18" i="5"/>
  <c r="D22" i="5"/>
  <c r="F18" i="5"/>
  <c r="F22" i="5"/>
  <c r="B25" i="5"/>
  <c r="B24" i="5"/>
  <c r="B14" i="5"/>
  <c r="B19" i="5"/>
  <c r="D18" i="5"/>
  <c r="B20" i="5"/>
  <c r="G22" i="5"/>
  <c r="G18" i="5"/>
  <c r="F16" i="3"/>
  <c r="B22" i="5" l="1"/>
  <c r="B18" i="5"/>
  <c r="E17" i="3"/>
  <c r="E16" i="4" l="1"/>
  <c r="E33" i="4" l="1"/>
  <c r="E32" i="4"/>
  <c r="E31" i="4"/>
  <c r="E30" i="4"/>
  <c r="E29" i="4"/>
  <c r="E28" i="4"/>
  <c r="E27" i="4"/>
  <c r="E26" i="4"/>
  <c r="E7" i="4"/>
  <c r="E25" i="4" l="1"/>
  <c r="B22" i="2"/>
  <c r="C10" i="3" l="1"/>
  <c r="C25" i="3" s="1"/>
  <c r="D10" i="3"/>
  <c r="D25" i="3" s="1"/>
  <c r="F10" i="3"/>
  <c r="F23" i="3" s="1"/>
  <c r="C36" i="2"/>
  <c r="D36" i="2"/>
  <c r="E36" i="2"/>
  <c r="F36" i="2"/>
  <c r="C42" i="2"/>
  <c r="D42" i="2"/>
  <c r="E42" i="2"/>
  <c r="F42" i="2"/>
  <c r="E12" i="1"/>
  <c r="F17" i="3"/>
  <c r="C17" i="3"/>
  <c r="E16" i="3"/>
  <c r="D16" i="3"/>
  <c r="C16" i="3"/>
  <c r="F15" i="3"/>
  <c r="E15" i="3"/>
  <c r="D15" i="3"/>
  <c r="C15" i="3"/>
  <c r="B13" i="3"/>
  <c r="B12" i="3"/>
  <c r="B11" i="3"/>
  <c r="E10" i="3"/>
  <c r="B9" i="3"/>
  <c r="B8" i="3"/>
  <c r="B7" i="3"/>
  <c r="F6" i="3"/>
  <c r="F20" i="3" s="1"/>
  <c r="E6" i="3"/>
  <c r="D6" i="3"/>
  <c r="C6" i="3"/>
  <c r="C19" i="3" s="1"/>
  <c r="E25" i="3" l="1"/>
  <c r="E24" i="3"/>
  <c r="E21" i="3"/>
  <c r="E20" i="3"/>
  <c r="B10" i="3"/>
  <c r="B25" i="3" s="1"/>
  <c r="C23" i="3"/>
  <c r="C24" i="3"/>
  <c r="D14" i="3"/>
  <c r="F25" i="3"/>
  <c r="F24" i="3"/>
  <c r="D20" i="3"/>
  <c r="B17" i="3"/>
  <c r="F21" i="3"/>
  <c r="D24" i="3"/>
  <c r="D23" i="3"/>
  <c r="B15" i="3"/>
  <c r="D21" i="3"/>
  <c r="B16" i="3"/>
  <c r="D19" i="3"/>
  <c r="C14" i="3"/>
  <c r="E14" i="3"/>
  <c r="C20" i="3"/>
  <c r="B6" i="3"/>
  <c r="F14" i="3"/>
  <c r="E19" i="3"/>
  <c r="C21" i="3"/>
  <c r="E23" i="3"/>
  <c r="F19" i="3"/>
  <c r="B47" i="2"/>
  <c r="B46" i="2"/>
  <c r="B45" i="2"/>
  <c r="B44" i="2"/>
  <c r="B43" i="2"/>
  <c r="B41" i="2"/>
  <c r="B40" i="2"/>
  <c r="B39" i="2"/>
  <c r="B38" i="2"/>
  <c r="B37" i="2"/>
  <c r="F34" i="2"/>
  <c r="F16" i="1" s="1"/>
  <c r="F12" i="1" s="1"/>
  <c r="B23" i="2"/>
  <c r="B21" i="2"/>
  <c r="F18" i="2"/>
  <c r="E18" i="2"/>
  <c r="C18" i="2"/>
  <c r="B17" i="2"/>
  <c r="B16" i="2"/>
  <c r="B10" i="2" s="1"/>
  <c r="B15" i="2"/>
  <c r="B14" i="2"/>
  <c r="B13" i="2"/>
  <c r="F12" i="2"/>
  <c r="E12" i="2"/>
  <c r="D12" i="2"/>
  <c r="C12" i="2"/>
  <c r="B23" i="3" l="1"/>
  <c r="B24" i="3"/>
  <c r="B14" i="3"/>
  <c r="B11" i="2"/>
  <c r="F22" i="3"/>
  <c r="B7" i="2"/>
  <c r="B32" i="2"/>
  <c r="E22" i="3"/>
  <c r="C22" i="3"/>
  <c r="B31" i="2"/>
  <c r="D22" i="3"/>
  <c r="B9" i="2"/>
  <c r="D30" i="2"/>
  <c r="F30" i="2"/>
  <c r="C30" i="2"/>
  <c r="B35" i="2"/>
  <c r="E30" i="2"/>
  <c r="B42" i="2"/>
  <c r="B33" i="2"/>
  <c r="B36" i="2"/>
  <c r="D6" i="2"/>
  <c r="F6" i="2"/>
  <c r="F18" i="3"/>
  <c r="B21" i="3"/>
  <c r="C18" i="3"/>
  <c r="B20" i="3"/>
  <c r="D18" i="3"/>
  <c r="B34" i="2"/>
  <c r="E6" i="2"/>
  <c r="B8" i="2"/>
  <c r="B18" i="2"/>
  <c r="C6" i="2"/>
  <c r="B12" i="2"/>
  <c r="E18" i="3"/>
  <c r="B19" i="3"/>
  <c r="F23" i="1"/>
  <c r="E23" i="1"/>
  <c r="F22" i="1"/>
  <c r="E22" i="1"/>
  <c r="F21" i="1"/>
  <c r="E21" i="1"/>
  <c r="F20" i="1"/>
  <c r="E20" i="1"/>
  <c r="F19" i="1"/>
  <c r="E19" i="1"/>
  <c r="F42" i="1"/>
  <c r="F41" i="1"/>
  <c r="E38" i="1"/>
  <c r="F36" i="1"/>
  <c r="E6" i="1"/>
  <c r="E18" i="1" s="1"/>
  <c r="E41" i="1"/>
  <c r="F38" i="1"/>
  <c r="E39" i="1"/>
  <c r="F40" i="1"/>
  <c r="F39" i="1"/>
  <c r="E42" i="1"/>
  <c r="F35" i="1"/>
  <c r="B22" i="3" l="1"/>
  <c r="F33" i="1"/>
  <c r="F32" i="1"/>
  <c r="E33" i="1"/>
  <c r="E34" i="1"/>
  <c r="E32" i="1"/>
  <c r="B30" i="2"/>
  <c r="B18" i="3"/>
  <c r="B6" i="2"/>
  <c r="E40" i="1"/>
  <c r="E37" i="1" s="1"/>
  <c r="E36" i="1"/>
  <c r="E35" i="1"/>
  <c r="F18" i="1"/>
  <c r="F31" i="1" l="1"/>
  <c r="E31" i="1"/>
  <c r="C6" i="1" l="1"/>
  <c r="C35" i="1" s="1"/>
  <c r="C32" i="1" l="1"/>
  <c r="C36" i="1"/>
  <c r="C34" i="1"/>
  <c r="C33" i="1"/>
  <c r="C31" i="1" l="1"/>
  <c r="C12" i="1"/>
  <c r="C18" i="1" s="1"/>
  <c r="C23" i="1"/>
  <c r="C21" i="1"/>
  <c r="C22" i="1"/>
  <c r="C19" i="1"/>
  <c r="C38" i="1" l="1"/>
  <c r="C40" i="1"/>
  <c r="C42" i="1"/>
  <c r="C41" i="1"/>
  <c r="C39" i="1"/>
  <c r="D6" i="1" l="1"/>
  <c r="D32" i="1" s="1"/>
  <c r="B8" i="1"/>
  <c r="B9" i="1"/>
  <c r="B10" i="1"/>
  <c r="B11" i="1"/>
  <c r="D36" i="1" l="1"/>
  <c r="D33" i="1"/>
  <c r="D35" i="1"/>
  <c r="B6" i="1"/>
  <c r="B33" i="1" s="1"/>
  <c r="D34" i="1"/>
  <c r="D31" i="1" l="1"/>
  <c r="B32" i="1"/>
  <c r="B35" i="1"/>
  <c r="B36" i="1"/>
  <c r="B34" i="1"/>
  <c r="D12" i="1"/>
  <c r="D18" i="1" s="1"/>
  <c r="D21" i="1"/>
  <c r="B21" i="1" s="1"/>
  <c r="D20" i="1"/>
  <c r="B20" i="1" s="1"/>
  <c r="D22" i="1"/>
  <c r="B22" i="1" s="1"/>
  <c r="D19" i="1"/>
  <c r="B19" i="1" s="1"/>
  <c r="B14" i="1"/>
  <c r="D23" i="1"/>
  <c r="B23" i="1" s="1"/>
  <c r="B15" i="1"/>
  <c r="B16" i="1"/>
  <c r="B13" i="1"/>
  <c r="B17" i="1"/>
  <c r="D41" i="1" l="1"/>
  <c r="D38" i="1"/>
  <c r="B31" i="1"/>
  <c r="B12" i="1"/>
  <c r="B38" i="1" s="1"/>
  <c r="D42" i="1"/>
  <c r="D40" i="1"/>
  <c r="D39" i="1"/>
  <c r="B40" i="1" l="1"/>
  <c r="B18" i="1"/>
  <c r="B42" i="1"/>
  <c r="B39" i="1"/>
  <c r="B41" i="1"/>
  <c r="C26" i="4" l="1"/>
  <c r="C30" i="4"/>
  <c r="C7" i="4"/>
  <c r="C28" i="4"/>
  <c r="C32" i="4"/>
  <c r="C29" i="4"/>
  <c r="C33" i="4"/>
  <c r="C27" i="4"/>
  <c r="C31" i="4"/>
  <c r="C25" i="4" l="1"/>
  <c r="D16" i="4"/>
  <c r="D26" i="4" l="1"/>
  <c r="D28" i="4"/>
  <c r="D27" i="4"/>
  <c r="D32" i="4"/>
  <c r="D7" i="4"/>
  <c r="D33" i="4"/>
  <c r="D30" i="4"/>
  <c r="D31" i="4"/>
  <c r="D29" i="4"/>
  <c r="D25" i="4" l="1"/>
  <c r="F16" i="4"/>
  <c r="F26" i="4" l="1"/>
  <c r="F7" i="4"/>
  <c r="F27" i="4"/>
  <c r="F29" i="4"/>
  <c r="F33" i="4"/>
  <c r="F31" i="4"/>
  <c r="F28" i="4"/>
  <c r="F32" i="4"/>
  <c r="F30" i="4"/>
  <c r="F25" i="4" l="1"/>
  <c r="G16" i="4"/>
  <c r="B23" i="4"/>
  <c r="J23" i="4" s="1"/>
  <c r="B17" i="4"/>
  <c r="J17" i="4" s="1"/>
  <c r="B19" i="4"/>
  <c r="I19" i="4" s="1"/>
  <c r="B20" i="4"/>
  <c r="J20" i="4" s="1"/>
  <c r="B18" i="4"/>
  <c r="J18" i="4" s="1"/>
  <c r="B22" i="4"/>
  <c r="I22" i="4" s="1"/>
  <c r="B24" i="4"/>
  <c r="I24" i="4" s="1"/>
  <c r="B21" i="4"/>
  <c r="J21" i="4" s="1"/>
  <c r="I17" i="4" l="1"/>
  <c r="I21" i="4"/>
  <c r="J19" i="4"/>
  <c r="I23" i="4"/>
  <c r="J24" i="4"/>
  <c r="I20" i="4"/>
  <c r="B16" i="4"/>
  <c r="J16" i="4" s="1"/>
  <c r="J22" i="4"/>
  <c r="I18" i="4"/>
  <c r="I16" i="4" l="1"/>
  <c r="G26" i="4"/>
  <c r="B9" i="4"/>
  <c r="J9" i="4" s="1"/>
  <c r="B11" i="4"/>
  <c r="I11" i="4" s="1"/>
  <c r="G7" i="4"/>
  <c r="B8" i="4"/>
  <c r="G27" i="4"/>
  <c r="B27" i="4" s="1"/>
  <c r="G28" i="4"/>
  <c r="B28" i="4" s="1"/>
  <c r="B10" i="4"/>
  <c r="J10" i="4" s="1"/>
  <c r="G33" i="4"/>
  <c r="B33" i="4" s="1"/>
  <c r="B15" i="4"/>
  <c r="J15" i="4" s="1"/>
  <c r="G29" i="4"/>
  <c r="B29" i="4" s="1"/>
  <c r="G30" i="4"/>
  <c r="B30" i="4" s="1"/>
  <c r="B12" i="4"/>
  <c r="I12" i="4" s="1"/>
  <c r="G32" i="4"/>
  <c r="B32" i="4" s="1"/>
  <c r="B14" i="4"/>
  <c r="J14" i="4" s="1"/>
  <c r="G31" i="4"/>
  <c r="B31" i="4" s="1"/>
  <c r="B13" i="4"/>
  <c r="I13" i="4" s="1"/>
  <c r="G25" i="4" l="1"/>
  <c r="J11" i="4"/>
  <c r="I10" i="4"/>
  <c r="I15" i="4"/>
  <c r="B7" i="4"/>
  <c r="J7" i="4" s="1"/>
  <c r="I9" i="4"/>
  <c r="J12" i="4"/>
  <c r="J13" i="4"/>
  <c r="I14" i="4"/>
  <c r="I8" i="4"/>
  <c r="B26" i="4"/>
  <c r="B25" i="4" s="1"/>
  <c r="J8" i="4"/>
  <c r="I7" i="4" l="1"/>
</calcChain>
</file>

<file path=xl/sharedStrings.xml><?xml version="1.0" encoding="utf-8"?>
<sst xmlns="http://schemas.openxmlformats.org/spreadsheetml/2006/main" count="354" uniqueCount="69">
  <si>
    <t>Födelseland</t>
  </si>
  <si>
    <t>Totalt</t>
  </si>
  <si>
    <t>Finland</t>
  </si>
  <si>
    <t>Sverige</t>
  </si>
  <si>
    <t>Övr Norden</t>
  </si>
  <si>
    <t>Utom Norden</t>
  </si>
  <si>
    <t>Inflyttning till Åland</t>
  </si>
  <si>
    <t>Åland</t>
  </si>
  <si>
    <t>Utflyttning från Åland</t>
  </si>
  <si>
    <t>Nettoflyttning</t>
  </si>
  <si>
    <t>Källa: ÅSUB Befolkning, Statistikcentralen</t>
  </si>
  <si>
    <t>Ålands statistik- och utredningsbyrå</t>
  </si>
  <si>
    <t>In-/utflyttningsland</t>
  </si>
  <si>
    <t>Not: För fyra utflyttade saknas information om födelseland.</t>
  </si>
  <si>
    <t>Utflyttningsland</t>
  </si>
  <si>
    <t>Kvinnor</t>
  </si>
  <si>
    <t>Män</t>
  </si>
  <si>
    <t>Inflyttningsland</t>
  </si>
  <si>
    <t>Flyttningsriktning</t>
  </si>
  <si>
    <t>Språk</t>
  </si>
  <si>
    <t>Inflyttade till Åland</t>
  </si>
  <si>
    <t>Svenska</t>
  </si>
  <si>
    <t>Finska</t>
  </si>
  <si>
    <t>Övriga</t>
  </si>
  <si>
    <t>Utflyttade från Åland</t>
  </si>
  <si>
    <t>Flyttningsnetto</t>
  </si>
  <si>
    <t>Procent av inflyttade till Åland</t>
  </si>
  <si>
    <t>Procent av utflyttade från Åland</t>
  </si>
  <si>
    <t>-</t>
  </si>
  <si>
    <t>Procentuell fördelning</t>
  </si>
  <si>
    <t>Ålder</t>
  </si>
  <si>
    <t>Utom</t>
  </si>
  <si>
    <t>Födda på</t>
  </si>
  <si>
    <t>Födda utan-</t>
  </si>
  <si>
    <t>Norden</t>
  </si>
  <si>
    <t>för Åland</t>
  </si>
  <si>
    <t>0-9</t>
  </si>
  <si>
    <t>10-19</t>
  </si>
  <si>
    <t>20-29</t>
  </si>
  <si>
    <t>30-39</t>
  </si>
  <si>
    <t>40-49</t>
  </si>
  <si>
    <t>50-59</t>
  </si>
  <si>
    <t>60-69</t>
  </si>
  <si>
    <t>70+</t>
  </si>
  <si>
    <t>.</t>
  </si>
  <si>
    <t>Se övriga blad för uppgifter gällande kön, språk och ålder</t>
  </si>
  <si>
    <t>Inflyttade och utflyttade 2025 efter födelseland och flyttningsland</t>
  </si>
  <si>
    <t>Inflyttade och utflyttade 2025 efter flyttningsland och procentuell fördelning på födelseland</t>
  </si>
  <si>
    <t>Inflyttade 2025 efter utflyttningsland, födelseland och kön</t>
  </si>
  <si>
    <t>Utflyttade 2025 efter inflyttningsland, födelseland och kön</t>
  </si>
  <si>
    <t>Inflyttade och utflyttade 2025 efter flyttningsland och språk</t>
  </si>
  <si>
    <t>Inflyttade och utflyttade 2025 efter födelseland och språk</t>
  </si>
  <si>
    <t>Inflyttade och utflyttade 2025 efter födelseland och ålder</t>
  </si>
  <si>
    <t>Senast uppdaterad 3.6.2026</t>
  </si>
  <si>
    <t>Födda på Åland</t>
  </si>
  <si>
    <t>Födda utanför Åland</t>
  </si>
  <si>
    <t>Sverige o. övr. Norden</t>
  </si>
  <si>
    <t>Dölj detta blad vid publicering</t>
  </si>
  <si>
    <t>Inflyttade efter födelseort och utflyttningsland</t>
  </si>
  <si>
    <t>Inflyttade efter födelseland och och kön</t>
  </si>
  <si>
    <t>Utflyttade efter födelseland och och kön</t>
  </si>
  <si>
    <t>Sverige o övr. Norden</t>
  </si>
  <si>
    <t>Annat</t>
  </si>
  <si>
    <t>Inflyttade efter språk och utflyttningsland</t>
  </si>
  <si>
    <t>Utflyttade efter språk och inflyttningsland</t>
  </si>
  <si>
    <t>Inflyttade efter språk och födelseland</t>
  </si>
  <si>
    <t>Utflyttade efter språk och födelseland</t>
  </si>
  <si>
    <t>Inflyttade efter födelseland och ålder</t>
  </si>
  <si>
    <t>Utflyttade efter födelseland och ålder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</si>
</sst>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00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2" xfId="0" quotePrefix="1" applyFont="1" applyBorder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0" xfId="0" quotePrefix="1" applyNumberFormat="1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Continuous"/>
    </xf>
    <xf numFmtId="0" fontId="3" fillId="0" borderId="0" xfId="0" applyFont="1" applyAlignment="1">
      <alignment horizontal="right"/>
    </xf>
    <xf numFmtId="0" fontId="2" fillId="0" borderId="4" xfId="0" applyFont="1" applyBorder="1"/>
    <xf numFmtId="0" fontId="2" fillId="0" borderId="3" xfId="0" applyFont="1" applyBorder="1" applyAlignment="1">
      <alignment horizontal="centerContinuous"/>
    </xf>
    <xf numFmtId="164" fontId="3" fillId="0" borderId="0" xfId="0" applyNumberFormat="1" applyFont="1"/>
    <xf numFmtId="0" fontId="2" fillId="0" borderId="0" xfId="0" quotePrefix="1" applyFont="1"/>
    <xf numFmtId="0" fontId="2" fillId="0" borderId="5" xfId="0" applyFont="1" applyBorder="1" applyAlignment="1">
      <alignment horizontal="right"/>
    </xf>
    <xf numFmtId="0" fontId="0" fillId="0" borderId="2" xfId="0" applyBorder="1"/>
    <xf numFmtId="164" fontId="0" fillId="0" borderId="0" xfId="0" applyNumberFormat="1"/>
    <xf numFmtId="0" fontId="2" fillId="0" borderId="1" xfId="0" quotePrefix="1" applyFont="1" applyBorder="1"/>
    <xf numFmtId="0" fontId="0" fillId="0" borderId="1" xfId="0" applyBorder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quotePrefix="1" applyFont="1" applyAlignment="1">
      <alignment horizontal="right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6" fillId="0" borderId="1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0" quotePrefix="1" applyNumberFormat="1" applyFont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3" fillId="0" borderId="0" xfId="0" applyNumberFormat="1" applyFont="1"/>
    <xf numFmtId="3" fontId="2" fillId="0" borderId="0" xfId="0" applyNumberFormat="1" applyFont="1"/>
    <xf numFmtId="3" fontId="6" fillId="0" borderId="0" xfId="0" applyNumberFormat="1" applyFont="1"/>
    <xf numFmtId="3" fontId="2" fillId="0" borderId="1" xfId="0" applyNumberFormat="1" applyFont="1" applyBorder="1"/>
    <xf numFmtId="3" fontId="6" fillId="0" borderId="1" xfId="0" applyNumberFormat="1" applyFont="1" applyBorder="1" applyAlignment="1">
      <alignment horizontal="right"/>
    </xf>
    <xf numFmtId="3" fontId="2" fillId="0" borderId="0" xfId="0" quotePrefix="1" applyNumberFormat="1" applyFont="1" applyAlignment="1">
      <alignment horizontal="right"/>
    </xf>
    <xf numFmtId="3" fontId="8" fillId="0" borderId="0" xfId="0" applyNumberFormat="1" applyFont="1"/>
    <xf numFmtId="0" fontId="0" fillId="2" borderId="0" xfId="0" applyFill="1"/>
    <xf numFmtId="3" fontId="8" fillId="0" borderId="0" xfId="0" applyNumberFormat="1" applyFont="1" applyAlignment="1">
      <alignment horizontal="right"/>
    </xf>
    <xf numFmtId="0" fontId="0" fillId="0" borderId="0" xfId="0" quotePrefix="1"/>
    <xf numFmtId="3" fontId="0" fillId="0" borderId="0" xfId="0" applyNumberFormat="1"/>
    <xf numFmtId="165" fontId="0" fillId="0" borderId="0" xfId="0" applyNumberFormat="1"/>
    <xf numFmtId="3" fontId="6" fillId="0" borderId="1" xfId="0" quotePrefix="1" applyNumberFormat="1" applyFont="1" applyBorder="1" applyAlignment="1">
      <alignment horizontal="right"/>
    </xf>
    <xf numFmtId="166" fontId="3" fillId="0" borderId="0" xfId="0" applyNumberFormat="1" applyFont="1"/>
    <xf numFmtId="165" fontId="8" fillId="0" borderId="0" xfId="0" applyNumberFormat="1" applyFont="1"/>
    <xf numFmtId="4" fontId="2" fillId="0" borderId="0" xfId="0" applyNumberFormat="1" applyFont="1" applyAlignment="1">
      <alignment horizontal="right"/>
    </xf>
    <xf numFmtId="2" fontId="0" fillId="0" borderId="0" xfId="0" applyNumberFormat="1"/>
    <xf numFmtId="0" fontId="2" fillId="0" borderId="1" xfId="0" applyFont="1" applyBorder="1" applyAlignment="1">
      <alignment horizontal="right"/>
    </xf>
    <xf numFmtId="3" fontId="3" fillId="0" borderId="0" xfId="0" applyNumberFormat="1" applyFont="1" applyAlignment="1">
      <alignment horizontal="left"/>
    </xf>
    <xf numFmtId="0" fontId="9" fillId="0" borderId="0" xfId="0" applyFont="1" applyAlignment="1">
      <alignment horizontal="left" vertical="center" readingOrder="1"/>
    </xf>
    <xf numFmtId="0" fontId="10" fillId="2" borderId="0" xfId="0" applyFont="1" applyFill="1"/>
    <xf numFmtId="0" fontId="2" fillId="0" borderId="0" xfId="0" quotePrefix="1" applyFont="1" applyAlignment="1">
      <alignment horizontal="right"/>
    </xf>
    <xf numFmtId="0" fontId="11" fillId="0" borderId="0" xfId="0" applyFont="1"/>
    <xf numFmtId="0" fontId="6" fillId="0" borderId="2" xfId="0" applyFont="1" applyBorder="1" applyAlignment="1">
      <alignment horizontal="right"/>
    </xf>
    <xf numFmtId="3" fontId="11" fillId="0" borderId="0" xfId="0" applyNumberFormat="1" applyFont="1"/>
    <xf numFmtId="3" fontId="6" fillId="0" borderId="2" xfId="0" applyNumberFormat="1" applyFont="1" applyBorder="1" applyAlignment="1">
      <alignment horizontal="right"/>
    </xf>
    <xf numFmtId="3" fontId="6" fillId="0" borderId="2" xfId="0" quotePrefix="1" applyNumberFormat="1" applyFont="1" applyBorder="1" applyAlignment="1">
      <alignment horizontal="right"/>
    </xf>
    <xf numFmtId="3" fontId="2" fillId="3" borderId="0" xfId="0" applyNumberFormat="1" applyFont="1" applyFill="1"/>
    <xf numFmtId="0" fontId="6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center"/>
    </xf>
    <xf numFmtId="3" fontId="2" fillId="0" borderId="2" xfId="0" applyNumberFormat="1" applyFont="1" applyBorder="1"/>
    <xf numFmtId="3" fontId="1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Inflyttade 2025 efter födelseort och utflyttningsland</a:t>
            </a:r>
          </a:p>
        </c:rich>
      </c:tx>
      <c:layout>
        <c:manualLayout>
          <c:xMode val="edge"/>
          <c:yMode val="edge"/>
          <c:x val="8.5654909574659332E-3"/>
          <c:y val="5.050557570211495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8.2387660446553768E-2"/>
          <c:y val="0.2467519974373423"/>
          <c:w val="0.88203847121849499"/>
          <c:h val="0.579743439998388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Underlag!$A$4</c:f>
              <c:strCache>
                <c:ptCount val="1"/>
                <c:pt idx="0">
                  <c:v>Födda på Åland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Underlag!$B$3:$E$3</c:f>
              <c:strCache>
                <c:ptCount val="4"/>
                <c:pt idx="0">
                  <c:v>Finland</c:v>
                </c:pt>
                <c:pt idx="1">
                  <c:v>Sverige</c:v>
                </c:pt>
                <c:pt idx="2">
                  <c:v>Övr Norden</c:v>
                </c:pt>
                <c:pt idx="3">
                  <c:v>Utom Norden</c:v>
                </c:pt>
              </c:strCache>
            </c:strRef>
          </c:cat>
          <c:val>
            <c:numRef>
              <c:f>Underlag!$B$4:$E$4</c:f>
              <c:numCache>
                <c:formatCode>#,##0</c:formatCode>
                <c:ptCount val="4"/>
                <c:pt idx="0">
                  <c:v>55</c:v>
                </c:pt>
                <c:pt idx="1">
                  <c:v>118</c:v>
                </c:pt>
                <c:pt idx="2">
                  <c:v>6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B-479A-A4E8-654B311F3BB3}"/>
            </c:ext>
          </c:extLst>
        </c:ser>
        <c:ser>
          <c:idx val="1"/>
          <c:order val="1"/>
          <c:tx>
            <c:strRef>
              <c:f>Underlag!$A$5</c:f>
              <c:strCache>
                <c:ptCount val="1"/>
                <c:pt idx="0">
                  <c:v>Födda utanför Åland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Underlag!$B$3:$E$3</c:f>
              <c:strCache>
                <c:ptCount val="4"/>
                <c:pt idx="0">
                  <c:v>Finland</c:v>
                </c:pt>
                <c:pt idx="1">
                  <c:v>Sverige</c:v>
                </c:pt>
                <c:pt idx="2">
                  <c:v>Övr Norden</c:v>
                </c:pt>
                <c:pt idx="3">
                  <c:v>Utom Norden</c:v>
                </c:pt>
              </c:strCache>
            </c:strRef>
          </c:cat>
          <c:val>
            <c:numRef>
              <c:f>Underlag!$B$5:$E$5</c:f>
              <c:numCache>
                <c:formatCode>#,##0</c:formatCode>
                <c:ptCount val="4"/>
                <c:pt idx="0">
                  <c:v>237</c:v>
                </c:pt>
                <c:pt idx="1">
                  <c:v>243</c:v>
                </c:pt>
                <c:pt idx="2">
                  <c:v>9</c:v>
                </c:pt>
                <c:pt idx="3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CB-479A-A4E8-654B311F3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0274176"/>
        <c:axId val="170423808"/>
      </c:barChart>
      <c:catAx>
        <c:axId val="170274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Utflyttningsland</a:t>
                </a:r>
              </a:p>
            </c:rich>
          </c:tx>
          <c:layout>
            <c:manualLayout>
              <c:xMode val="edge"/>
              <c:yMode val="edge"/>
              <c:x val="0.7797810062474585"/>
              <c:y val="0.915763739251263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70423808"/>
        <c:crosses val="autoZero"/>
        <c:auto val="1"/>
        <c:lblAlgn val="ctr"/>
        <c:lblOffset val="100"/>
        <c:noMultiLvlLbl val="0"/>
      </c:catAx>
      <c:valAx>
        <c:axId val="170423808"/>
        <c:scaling>
          <c:orientation val="minMax"/>
          <c:max val="4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Antal</a:t>
                </a:r>
              </a:p>
            </c:rich>
          </c:tx>
          <c:layout>
            <c:manualLayout>
              <c:xMode val="edge"/>
              <c:yMode val="edge"/>
              <c:x val="0"/>
              <c:y val="0.153664652383568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70274176"/>
        <c:crosses val="autoZero"/>
        <c:crossBetween val="between"/>
        <c:majorUnit val="100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9.938412627998966E-2"/>
          <c:y val="0.28803310711480762"/>
          <c:w val="0.6012371193326862"/>
          <c:h val="4.9558893244071367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Inflyttade 2025 efter födelseland</a:t>
            </a:r>
            <a:r>
              <a:rPr lang="en-US" baseline="0"/>
              <a:t> och kön</a:t>
            </a:r>
          </a:p>
        </c:rich>
      </c:tx>
      <c:layout>
        <c:manualLayout>
          <c:xMode val="edge"/>
          <c:yMode val="edge"/>
          <c:x val="1.2595548844065725E-3"/>
          <c:y val="5.050601232985411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8734759424500575E-2"/>
          <c:y val="0.2467519974373423"/>
          <c:w val="0.84185582281666849"/>
          <c:h val="0.55786705731551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Underlag!$A$12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Underlag!$B$11:$E$11</c:f>
              <c:strCache>
                <c:ptCount val="4"/>
                <c:pt idx="0">
                  <c:v>Åland</c:v>
                </c:pt>
                <c:pt idx="1">
                  <c:v>Finland</c:v>
                </c:pt>
                <c:pt idx="2">
                  <c:v>Sverige o. övr. Norden</c:v>
                </c:pt>
                <c:pt idx="3">
                  <c:v>Utom Norden</c:v>
                </c:pt>
              </c:strCache>
            </c:strRef>
          </c:cat>
          <c:val>
            <c:numRef>
              <c:f>Underlag!$B$12:$E$12</c:f>
              <c:numCache>
                <c:formatCode>#,##0</c:formatCode>
                <c:ptCount val="4"/>
                <c:pt idx="0">
                  <c:v>102</c:v>
                </c:pt>
                <c:pt idx="1">
                  <c:v>104</c:v>
                </c:pt>
                <c:pt idx="2">
                  <c:v>101</c:v>
                </c:pt>
                <c:pt idx="3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52-4389-BF6C-EAFE7C2F992B}"/>
            </c:ext>
          </c:extLst>
        </c:ser>
        <c:ser>
          <c:idx val="1"/>
          <c:order val="1"/>
          <c:tx>
            <c:strRef>
              <c:f>Underlag!$A$13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Underlag!$B$11:$E$11</c:f>
              <c:strCache>
                <c:ptCount val="4"/>
                <c:pt idx="0">
                  <c:v>Åland</c:v>
                </c:pt>
                <c:pt idx="1">
                  <c:v>Finland</c:v>
                </c:pt>
                <c:pt idx="2">
                  <c:v>Sverige o. övr. Norden</c:v>
                </c:pt>
                <c:pt idx="3">
                  <c:v>Utom Norden</c:v>
                </c:pt>
              </c:strCache>
            </c:strRef>
          </c:cat>
          <c:val>
            <c:numRef>
              <c:f>Underlag!$B$13:$E$13</c:f>
              <c:numCache>
                <c:formatCode>#,##0</c:formatCode>
                <c:ptCount val="4"/>
                <c:pt idx="0">
                  <c:v>88</c:v>
                </c:pt>
                <c:pt idx="1">
                  <c:v>107</c:v>
                </c:pt>
                <c:pt idx="2">
                  <c:v>110</c:v>
                </c:pt>
                <c:pt idx="3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52-4389-BF6C-EAFE7C2F9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7479040"/>
        <c:axId val="107480960"/>
      </c:barChart>
      <c:catAx>
        <c:axId val="107479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Födelseland</a:t>
                </a:r>
              </a:p>
            </c:rich>
          </c:tx>
          <c:layout>
            <c:manualLayout>
              <c:xMode val="edge"/>
              <c:yMode val="edge"/>
              <c:x val="0.77113284682981131"/>
              <c:y val="0.905963010437648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07480960"/>
        <c:crosses val="autoZero"/>
        <c:auto val="1"/>
        <c:lblAlgn val="ctr"/>
        <c:lblOffset val="100"/>
        <c:noMultiLvlLbl val="0"/>
      </c:catAx>
      <c:valAx>
        <c:axId val="107480960"/>
        <c:scaling>
          <c:orientation val="minMax"/>
          <c:max val="25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Antal</a:t>
                </a:r>
              </a:p>
            </c:rich>
          </c:tx>
          <c:layout>
            <c:manualLayout>
              <c:xMode val="edge"/>
              <c:yMode val="edge"/>
              <c:x val="3.6529680365296802E-3"/>
              <c:y val="0.116455350057986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07479040"/>
        <c:crosses val="autoZero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31259959215308919"/>
          <c:y val="0.27056517935258095"/>
          <c:w val="0.39850039460972259"/>
          <c:h val="4.7264115241408777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Utflyttade 2025 efter födelseland</a:t>
            </a:r>
            <a:r>
              <a:rPr lang="en-US" baseline="0"/>
              <a:t> och kön</a:t>
            </a:r>
          </a:p>
        </c:rich>
      </c:tx>
      <c:layout>
        <c:manualLayout>
          <c:xMode val="edge"/>
          <c:yMode val="edge"/>
          <c:x val="1.2595548844065725E-3"/>
          <c:y val="5.050601232985411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8734759424500575E-2"/>
          <c:y val="0.2467519974373423"/>
          <c:w val="0.84185582281666849"/>
          <c:h val="0.55786705731551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Underlag!$A$20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Underlag!$B$19:$E$19</c:f>
              <c:strCache>
                <c:ptCount val="4"/>
                <c:pt idx="0">
                  <c:v>Åland</c:v>
                </c:pt>
                <c:pt idx="1">
                  <c:v>Finland</c:v>
                </c:pt>
                <c:pt idx="2">
                  <c:v>Sverige o. övr. Norden</c:v>
                </c:pt>
                <c:pt idx="3">
                  <c:v>Utom Norden</c:v>
                </c:pt>
              </c:strCache>
            </c:strRef>
          </c:cat>
          <c:val>
            <c:numRef>
              <c:f>Underlag!$B$20:$E$20</c:f>
              <c:numCache>
                <c:formatCode>#,##0</c:formatCode>
                <c:ptCount val="4"/>
                <c:pt idx="0">
                  <c:v>163</c:v>
                </c:pt>
                <c:pt idx="1">
                  <c:v>99</c:v>
                </c:pt>
                <c:pt idx="2">
                  <c:v>81</c:v>
                </c:pt>
                <c:pt idx="3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8B-40CE-AB23-7F8B71D86D79}"/>
            </c:ext>
          </c:extLst>
        </c:ser>
        <c:ser>
          <c:idx val="1"/>
          <c:order val="1"/>
          <c:tx>
            <c:strRef>
              <c:f>Underlag!$A$21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Underlag!$B$19:$E$19</c:f>
              <c:strCache>
                <c:ptCount val="4"/>
                <c:pt idx="0">
                  <c:v>Åland</c:v>
                </c:pt>
                <c:pt idx="1">
                  <c:v>Finland</c:v>
                </c:pt>
                <c:pt idx="2">
                  <c:v>Sverige o. övr. Norden</c:v>
                </c:pt>
                <c:pt idx="3">
                  <c:v>Utom Norden</c:v>
                </c:pt>
              </c:strCache>
            </c:strRef>
          </c:cat>
          <c:val>
            <c:numRef>
              <c:f>Underlag!$B$21:$E$21</c:f>
              <c:numCache>
                <c:formatCode>#,##0</c:formatCode>
                <c:ptCount val="4"/>
                <c:pt idx="0">
                  <c:v>134</c:v>
                </c:pt>
                <c:pt idx="1">
                  <c:v>85</c:v>
                </c:pt>
                <c:pt idx="2">
                  <c:v>96</c:v>
                </c:pt>
                <c:pt idx="3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8B-40CE-AB23-7F8B71D86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7479040"/>
        <c:axId val="107480960"/>
      </c:barChart>
      <c:catAx>
        <c:axId val="107479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Födelseland</a:t>
                </a:r>
              </a:p>
            </c:rich>
          </c:tx>
          <c:layout>
            <c:manualLayout>
              <c:xMode val="edge"/>
              <c:yMode val="edge"/>
              <c:x val="0.77113284682981131"/>
              <c:y val="0.905963010437648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07480960"/>
        <c:crosses val="autoZero"/>
        <c:auto val="1"/>
        <c:lblAlgn val="ctr"/>
        <c:lblOffset val="100"/>
        <c:noMultiLvlLbl val="0"/>
      </c:catAx>
      <c:valAx>
        <c:axId val="107480960"/>
        <c:scaling>
          <c:orientation val="minMax"/>
          <c:max val="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Antal</a:t>
                </a:r>
              </a:p>
            </c:rich>
          </c:tx>
          <c:layout>
            <c:manualLayout>
              <c:xMode val="edge"/>
              <c:yMode val="edge"/>
              <c:x val="3.6529680365296802E-3"/>
              <c:y val="0.116455350057986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07479040"/>
        <c:crosses val="autoZero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31259959215308919"/>
          <c:y val="0.27056517935258095"/>
          <c:w val="0.39850039460972259"/>
          <c:h val="4.7264115241408777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Inflyttade 2025 efter språk och utflyttningsland</a:t>
            </a:r>
            <a:r>
              <a:rPr lang="en-US" baseline="0"/>
              <a:t> </a:t>
            </a:r>
          </a:p>
        </c:rich>
      </c:tx>
      <c:layout>
        <c:manualLayout>
          <c:xMode val="edge"/>
          <c:yMode val="edge"/>
          <c:x val="1.2595548844065725E-3"/>
          <c:y val="5.050601232985411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8734759424500575E-2"/>
          <c:y val="0.2065223097112861"/>
          <c:w val="0.84185582281666849"/>
          <c:h val="0.62022716987962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Underlag!$B$26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Underlag!$A$27:$A$29</c:f>
              <c:strCache>
                <c:ptCount val="3"/>
                <c:pt idx="0">
                  <c:v>Svenska</c:v>
                </c:pt>
                <c:pt idx="1">
                  <c:v>Finska</c:v>
                </c:pt>
                <c:pt idx="2">
                  <c:v>Annat</c:v>
                </c:pt>
              </c:strCache>
            </c:strRef>
          </c:cat>
          <c:val>
            <c:numRef>
              <c:f>Underlag!$B$27:$B$29</c:f>
              <c:numCache>
                <c:formatCode>#,##0</c:formatCode>
                <c:ptCount val="3"/>
                <c:pt idx="0">
                  <c:v>170</c:v>
                </c:pt>
                <c:pt idx="1">
                  <c:v>82</c:v>
                </c:pt>
                <c:pt idx="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EF-4043-B386-745CD42F4DF6}"/>
            </c:ext>
          </c:extLst>
        </c:ser>
        <c:ser>
          <c:idx val="1"/>
          <c:order val="1"/>
          <c:tx>
            <c:strRef>
              <c:f>Underlag!$C$26</c:f>
              <c:strCache>
                <c:ptCount val="1"/>
                <c:pt idx="0">
                  <c:v>Sverige o övr. Norden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Underlag!$A$27:$A$29</c:f>
              <c:strCache>
                <c:ptCount val="3"/>
                <c:pt idx="0">
                  <c:v>Svenska</c:v>
                </c:pt>
                <c:pt idx="1">
                  <c:v>Finska</c:v>
                </c:pt>
                <c:pt idx="2">
                  <c:v>Annat</c:v>
                </c:pt>
              </c:strCache>
            </c:strRef>
          </c:cat>
          <c:val>
            <c:numRef>
              <c:f>Underlag!$C$27:$C$29</c:f>
              <c:numCache>
                <c:formatCode>#,##0</c:formatCode>
                <c:ptCount val="3"/>
                <c:pt idx="0">
                  <c:v>344</c:v>
                </c:pt>
                <c:pt idx="1">
                  <c:v>8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EF-4043-B386-745CD42F4DF6}"/>
            </c:ext>
          </c:extLst>
        </c:ser>
        <c:ser>
          <c:idx val="2"/>
          <c:order val="2"/>
          <c:tx>
            <c:strRef>
              <c:f>Underlag!$D$26</c:f>
              <c:strCache>
                <c:ptCount val="1"/>
                <c:pt idx="0">
                  <c:v>Utom Norden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Underlag!$A$27:$A$29</c:f>
              <c:strCache>
                <c:ptCount val="3"/>
                <c:pt idx="0">
                  <c:v>Svenska</c:v>
                </c:pt>
                <c:pt idx="1">
                  <c:v>Finska</c:v>
                </c:pt>
                <c:pt idx="2">
                  <c:v>Annat</c:v>
                </c:pt>
              </c:strCache>
            </c:strRef>
          </c:cat>
          <c:val>
            <c:numRef>
              <c:f>Underlag!$D$27:$D$29</c:f>
              <c:numCache>
                <c:formatCode>#,##0</c:formatCode>
                <c:ptCount val="3"/>
                <c:pt idx="0">
                  <c:v>29</c:v>
                </c:pt>
                <c:pt idx="1">
                  <c:v>0</c:v>
                </c:pt>
                <c:pt idx="2">
                  <c:v>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EF-4043-B386-745CD42F4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7479040"/>
        <c:axId val="107480960"/>
      </c:barChart>
      <c:catAx>
        <c:axId val="107479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Språk</a:t>
                </a:r>
              </a:p>
            </c:rich>
          </c:tx>
          <c:layout>
            <c:manualLayout>
              <c:xMode val="edge"/>
              <c:yMode val="edge"/>
              <c:x val="0.81995904033122602"/>
              <c:y val="0.91702823784957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07480960"/>
        <c:crosses val="autoZero"/>
        <c:auto val="1"/>
        <c:lblAlgn val="ctr"/>
        <c:lblOffset val="100"/>
        <c:noMultiLvlLbl val="0"/>
      </c:catAx>
      <c:valAx>
        <c:axId val="107480960"/>
        <c:scaling>
          <c:orientation val="minMax"/>
          <c:max val="4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Antal</a:t>
                </a:r>
              </a:p>
            </c:rich>
          </c:tx>
          <c:layout>
            <c:manualLayout>
              <c:xMode val="edge"/>
              <c:yMode val="edge"/>
              <c:x val="3.6529518317252596E-3"/>
              <c:y val="9.92139560141189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07479040"/>
        <c:crosses val="autoZero"/>
        <c:crossBetween val="between"/>
        <c:majorUnit val="100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113538427414883"/>
          <c:y val="0.220395963435605"/>
          <c:w val="0.77854955454511843"/>
          <c:h val="5.7526632700324223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Utflyttade 2025 efter språk och inflyttningsland</a:t>
            </a:r>
            <a:r>
              <a:rPr lang="en-US" baseline="0"/>
              <a:t> </a:t>
            </a:r>
          </a:p>
        </c:rich>
      </c:tx>
      <c:layout>
        <c:manualLayout>
          <c:xMode val="edge"/>
          <c:yMode val="edge"/>
          <c:x val="1.2595548844065725E-3"/>
          <c:y val="5.050601232985411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8734759424500575E-2"/>
          <c:y val="0.19446451546497867"/>
          <c:w val="0.84185582281666849"/>
          <c:h val="0.63106952807369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Underlag!$B$34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Underlag!$A$35:$A$37</c:f>
              <c:strCache>
                <c:ptCount val="3"/>
                <c:pt idx="0">
                  <c:v>Svenska</c:v>
                </c:pt>
                <c:pt idx="1">
                  <c:v>Finska</c:v>
                </c:pt>
                <c:pt idx="2">
                  <c:v>Annat</c:v>
                </c:pt>
              </c:strCache>
            </c:strRef>
          </c:cat>
          <c:val>
            <c:numRef>
              <c:f>Underlag!$B$35:$B$37</c:f>
              <c:numCache>
                <c:formatCode>#,##0</c:formatCode>
                <c:ptCount val="3"/>
                <c:pt idx="0">
                  <c:v>219</c:v>
                </c:pt>
                <c:pt idx="1">
                  <c:v>74</c:v>
                </c:pt>
                <c:pt idx="2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B8-4B9C-A79E-62526710CC3A}"/>
            </c:ext>
          </c:extLst>
        </c:ser>
        <c:ser>
          <c:idx val="1"/>
          <c:order val="1"/>
          <c:tx>
            <c:strRef>
              <c:f>Underlag!$C$34</c:f>
              <c:strCache>
                <c:ptCount val="1"/>
                <c:pt idx="0">
                  <c:v>Sverige o övr. Norden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Underlag!$A$35:$A$37</c:f>
              <c:strCache>
                <c:ptCount val="3"/>
                <c:pt idx="0">
                  <c:v>Svenska</c:v>
                </c:pt>
                <c:pt idx="1">
                  <c:v>Finska</c:v>
                </c:pt>
                <c:pt idx="2">
                  <c:v>Annat</c:v>
                </c:pt>
              </c:strCache>
            </c:strRef>
          </c:cat>
          <c:val>
            <c:numRef>
              <c:f>Underlag!$C$35:$C$37</c:f>
              <c:numCache>
                <c:formatCode>#,##0</c:formatCode>
                <c:ptCount val="3"/>
                <c:pt idx="0">
                  <c:v>336</c:v>
                </c:pt>
                <c:pt idx="1">
                  <c:v>9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B8-4B9C-A79E-62526710CC3A}"/>
            </c:ext>
          </c:extLst>
        </c:ser>
        <c:ser>
          <c:idx val="2"/>
          <c:order val="2"/>
          <c:tx>
            <c:strRef>
              <c:f>Underlag!$D$34</c:f>
              <c:strCache>
                <c:ptCount val="1"/>
                <c:pt idx="0">
                  <c:v>Utom Norden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Underlag!$A$35:$A$37</c:f>
              <c:strCache>
                <c:ptCount val="3"/>
                <c:pt idx="0">
                  <c:v>Svenska</c:v>
                </c:pt>
                <c:pt idx="1">
                  <c:v>Finska</c:v>
                </c:pt>
                <c:pt idx="2">
                  <c:v>Annat</c:v>
                </c:pt>
              </c:strCache>
            </c:strRef>
          </c:cat>
          <c:val>
            <c:numRef>
              <c:f>Underlag!$D$35:$D$37</c:f>
              <c:numCache>
                <c:formatCode>#,##0</c:formatCode>
                <c:ptCount val="3"/>
                <c:pt idx="0">
                  <c:v>22</c:v>
                </c:pt>
                <c:pt idx="1">
                  <c:v>1</c:v>
                </c:pt>
                <c:pt idx="2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B8-4B9C-A79E-62526710C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7479040"/>
        <c:axId val="107480960"/>
      </c:barChart>
      <c:catAx>
        <c:axId val="107479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Språk</a:t>
                </a:r>
              </a:p>
            </c:rich>
          </c:tx>
          <c:layout>
            <c:manualLayout>
              <c:xMode val="edge"/>
              <c:yMode val="edge"/>
              <c:x val="0.82747077742042807"/>
              <c:y val="0.905963160854893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07480960"/>
        <c:crosses val="autoZero"/>
        <c:auto val="1"/>
        <c:lblAlgn val="ctr"/>
        <c:lblOffset val="100"/>
        <c:noMultiLvlLbl val="0"/>
      </c:catAx>
      <c:valAx>
        <c:axId val="107480960"/>
        <c:scaling>
          <c:orientation val="minMax"/>
          <c:max val="4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Antal</a:t>
                </a:r>
              </a:p>
            </c:rich>
          </c:tx>
          <c:layout>
            <c:manualLayout>
              <c:xMode val="edge"/>
              <c:yMode val="edge"/>
              <c:x val="3.6529518317252596E-3"/>
              <c:y val="8.508259996912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07479040"/>
        <c:crosses val="autoZero"/>
        <c:crossBetween val="between"/>
        <c:majorUnit val="100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10602669032568113"/>
          <c:y val="0.22294619422572182"/>
          <c:w val="0.75225847473291185"/>
          <c:h val="4.1840358190520295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Inflyttade 2025 efter språk och födelseland</a:t>
            </a:r>
            <a:r>
              <a:rPr lang="en-US" baseline="0"/>
              <a:t> </a:t>
            </a:r>
          </a:p>
        </c:rich>
      </c:tx>
      <c:layout>
        <c:manualLayout>
          <c:xMode val="edge"/>
          <c:yMode val="edge"/>
          <c:x val="1.2595548844065725E-3"/>
          <c:y val="5.050601232985411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8734759424500575E-2"/>
          <c:y val="0.2065223097112861"/>
          <c:w val="0.84185582281666849"/>
          <c:h val="0.62022716987962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Underlag!$B$43</c:f>
              <c:strCache>
                <c:ptCount val="1"/>
                <c:pt idx="0">
                  <c:v>Åland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Underlag!$A$44:$A$46</c:f>
              <c:strCache>
                <c:ptCount val="3"/>
                <c:pt idx="0">
                  <c:v>Svenska</c:v>
                </c:pt>
                <c:pt idx="1">
                  <c:v>Finska</c:v>
                </c:pt>
                <c:pt idx="2">
                  <c:v>Annat</c:v>
                </c:pt>
              </c:strCache>
            </c:strRef>
          </c:cat>
          <c:val>
            <c:numRef>
              <c:f>Underlag!$B$44:$B$46</c:f>
              <c:numCache>
                <c:formatCode>#,##0</c:formatCode>
                <c:ptCount val="3"/>
                <c:pt idx="0">
                  <c:v>183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31-4B6E-897B-8FDA3FFC6EFB}"/>
            </c:ext>
          </c:extLst>
        </c:ser>
        <c:ser>
          <c:idx val="1"/>
          <c:order val="1"/>
          <c:tx>
            <c:strRef>
              <c:f>Underlag!$C$43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Underlag!$A$44:$A$46</c:f>
              <c:strCache>
                <c:ptCount val="3"/>
                <c:pt idx="0">
                  <c:v>Svenska</c:v>
                </c:pt>
                <c:pt idx="1">
                  <c:v>Finska</c:v>
                </c:pt>
                <c:pt idx="2">
                  <c:v>Annat</c:v>
                </c:pt>
              </c:strCache>
            </c:strRef>
          </c:cat>
          <c:val>
            <c:numRef>
              <c:f>Underlag!$C$44:$C$46</c:f>
              <c:numCache>
                <c:formatCode>#,##0</c:formatCode>
                <c:ptCount val="3"/>
                <c:pt idx="0">
                  <c:v>131</c:v>
                </c:pt>
                <c:pt idx="1">
                  <c:v>79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31-4B6E-897B-8FDA3FFC6EFB}"/>
            </c:ext>
          </c:extLst>
        </c:ser>
        <c:ser>
          <c:idx val="2"/>
          <c:order val="2"/>
          <c:tx>
            <c:strRef>
              <c:f>Underlag!$D$43</c:f>
              <c:strCache>
                <c:ptCount val="1"/>
                <c:pt idx="0">
                  <c:v>Sverige o övr. Norden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Underlag!$A$44:$A$46</c:f>
              <c:strCache>
                <c:ptCount val="3"/>
                <c:pt idx="0">
                  <c:v>Svenska</c:v>
                </c:pt>
                <c:pt idx="1">
                  <c:v>Finska</c:v>
                </c:pt>
                <c:pt idx="2">
                  <c:v>Annat</c:v>
                </c:pt>
              </c:strCache>
            </c:strRef>
          </c:cat>
          <c:val>
            <c:numRef>
              <c:f>Underlag!$D$44:$D$46</c:f>
              <c:numCache>
                <c:formatCode>#,##0</c:formatCode>
                <c:ptCount val="3"/>
                <c:pt idx="0">
                  <c:v>201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31-4B6E-897B-8FDA3FFC6EFB}"/>
            </c:ext>
          </c:extLst>
        </c:ser>
        <c:ser>
          <c:idx val="3"/>
          <c:order val="3"/>
          <c:tx>
            <c:strRef>
              <c:f>Underlag!$E$43</c:f>
              <c:strCache>
                <c:ptCount val="1"/>
                <c:pt idx="0">
                  <c:v>Utom Norden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Underlag!$A$44:$A$46</c:f>
              <c:strCache>
                <c:ptCount val="3"/>
                <c:pt idx="0">
                  <c:v>Svenska</c:v>
                </c:pt>
                <c:pt idx="1">
                  <c:v>Finska</c:v>
                </c:pt>
                <c:pt idx="2">
                  <c:v>Annat</c:v>
                </c:pt>
              </c:strCache>
            </c:strRef>
          </c:cat>
          <c:val>
            <c:numRef>
              <c:f>Underlag!$E$44:$E$46</c:f>
              <c:numCache>
                <c:formatCode>#,##0</c:formatCode>
                <c:ptCount val="3"/>
                <c:pt idx="0">
                  <c:v>28</c:v>
                </c:pt>
                <c:pt idx="1">
                  <c:v>1</c:v>
                </c:pt>
                <c:pt idx="2">
                  <c:v>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31-4B6E-897B-8FDA3FFC6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7479040"/>
        <c:axId val="107480960"/>
      </c:barChart>
      <c:catAx>
        <c:axId val="107479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Språk</a:t>
                </a:r>
              </a:p>
            </c:rich>
          </c:tx>
          <c:layout>
            <c:manualLayout>
              <c:xMode val="edge"/>
              <c:yMode val="edge"/>
              <c:x val="0.81995904033122602"/>
              <c:y val="0.91702823784957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07480960"/>
        <c:crosses val="autoZero"/>
        <c:auto val="1"/>
        <c:lblAlgn val="ctr"/>
        <c:lblOffset val="100"/>
        <c:noMultiLvlLbl val="0"/>
      </c:catAx>
      <c:valAx>
        <c:axId val="107480960"/>
        <c:scaling>
          <c:orientation val="minMax"/>
          <c:max val="4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Antal</a:t>
                </a:r>
              </a:p>
            </c:rich>
          </c:tx>
          <c:layout>
            <c:manualLayout>
              <c:xMode val="edge"/>
              <c:yMode val="edge"/>
              <c:x val="3.6529518317252596E-3"/>
              <c:y val="9.92139560141189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07479040"/>
        <c:crosses val="autoZero"/>
        <c:crossBetween val="between"/>
        <c:majorUnit val="100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113538427414883"/>
          <c:y val="0.220395963435605"/>
          <c:w val="0.70718805219770053"/>
          <c:h val="7.4712643678160925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Utflyttade 2025 efter språk och födelseland</a:t>
            </a:r>
            <a:r>
              <a:rPr lang="en-US" baseline="0"/>
              <a:t> </a:t>
            </a:r>
          </a:p>
        </c:rich>
      </c:tx>
      <c:layout>
        <c:manualLayout>
          <c:xMode val="edge"/>
          <c:yMode val="edge"/>
          <c:x val="1.2595548844065725E-3"/>
          <c:y val="5.050601232985411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8734759424500575E-2"/>
          <c:y val="0.2065223097112861"/>
          <c:w val="0.84185582281666849"/>
          <c:h val="0.62022716987962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Underlag!$B$50</c:f>
              <c:strCache>
                <c:ptCount val="1"/>
                <c:pt idx="0">
                  <c:v>Åland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Underlag!$A$51:$A$53</c:f>
              <c:strCache>
                <c:ptCount val="3"/>
                <c:pt idx="0">
                  <c:v>Svenska</c:v>
                </c:pt>
                <c:pt idx="1">
                  <c:v>Finska</c:v>
                </c:pt>
                <c:pt idx="2">
                  <c:v>Annat</c:v>
                </c:pt>
              </c:strCache>
            </c:strRef>
          </c:cat>
          <c:val>
            <c:numRef>
              <c:f>Underlag!$B$51:$B$53</c:f>
              <c:numCache>
                <c:formatCode>#,##0</c:formatCode>
                <c:ptCount val="3"/>
                <c:pt idx="0">
                  <c:v>274</c:v>
                </c:pt>
                <c:pt idx="1">
                  <c:v>8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E0-438D-B640-DFBFB99DDA6C}"/>
            </c:ext>
          </c:extLst>
        </c:ser>
        <c:ser>
          <c:idx val="1"/>
          <c:order val="1"/>
          <c:tx>
            <c:strRef>
              <c:f>Underlag!$C$50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Underlag!$A$51:$A$53</c:f>
              <c:strCache>
                <c:ptCount val="3"/>
                <c:pt idx="0">
                  <c:v>Svenska</c:v>
                </c:pt>
                <c:pt idx="1">
                  <c:v>Finska</c:v>
                </c:pt>
                <c:pt idx="2">
                  <c:v>Annat</c:v>
                </c:pt>
              </c:strCache>
            </c:strRef>
          </c:cat>
          <c:val>
            <c:numRef>
              <c:f>Underlag!$C$51:$C$53</c:f>
              <c:numCache>
                <c:formatCode>#,##0</c:formatCode>
                <c:ptCount val="3"/>
                <c:pt idx="0">
                  <c:v>116</c:v>
                </c:pt>
                <c:pt idx="1">
                  <c:v>68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E0-438D-B640-DFBFB99DDA6C}"/>
            </c:ext>
          </c:extLst>
        </c:ser>
        <c:ser>
          <c:idx val="2"/>
          <c:order val="2"/>
          <c:tx>
            <c:strRef>
              <c:f>Underlag!$D$50</c:f>
              <c:strCache>
                <c:ptCount val="1"/>
                <c:pt idx="0">
                  <c:v>Sverige o övr. Norden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Underlag!$A$51:$A$53</c:f>
              <c:strCache>
                <c:ptCount val="3"/>
                <c:pt idx="0">
                  <c:v>Svenska</c:v>
                </c:pt>
                <c:pt idx="1">
                  <c:v>Finska</c:v>
                </c:pt>
                <c:pt idx="2">
                  <c:v>Annat</c:v>
                </c:pt>
              </c:strCache>
            </c:strRef>
          </c:cat>
          <c:val>
            <c:numRef>
              <c:f>Underlag!$D$51:$D$53</c:f>
              <c:numCache>
                <c:formatCode>#,##0</c:formatCode>
                <c:ptCount val="3"/>
                <c:pt idx="0">
                  <c:v>165</c:v>
                </c:pt>
                <c:pt idx="1">
                  <c:v>8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E0-438D-B640-DFBFB99DDA6C}"/>
            </c:ext>
          </c:extLst>
        </c:ser>
        <c:ser>
          <c:idx val="3"/>
          <c:order val="3"/>
          <c:tx>
            <c:strRef>
              <c:f>Underlag!$E$50</c:f>
              <c:strCache>
                <c:ptCount val="1"/>
                <c:pt idx="0">
                  <c:v>Utom Norden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Underlag!$A$51:$A$53</c:f>
              <c:strCache>
                <c:ptCount val="3"/>
                <c:pt idx="0">
                  <c:v>Svenska</c:v>
                </c:pt>
                <c:pt idx="1">
                  <c:v>Finska</c:v>
                </c:pt>
                <c:pt idx="2">
                  <c:v>Annat</c:v>
                </c:pt>
              </c:strCache>
            </c:strRef>
          </c:cat>
          <c:val>
            <c:numRef>
              <c:f>Underlag!$E$51:$E$53</c:f>
              <c:numCache>
                <c:formatCode>#,##0</c:formatCode>
                <c:ptCount val="3"/>
                <c:pt idx="0">
                  <c:v>22</c:v>
                </c:pt>
                <c:pt idx="1">
                  <c:v>0</c:v>
                </c:pt>
                <c:pt idx="2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E0-438D-B640-DFBFB99DD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7479040"/>
        <c:axId val="107480960"/>
      </c:barChart>
      <c:catAx>
        <c:axId val="107479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Språk</a:t>
                </a:r>
              </a:p>
            </c:rich>
          </c:tx>
          <c:layout>
            <c:manualLayout>
              <c:xMode val="edge"/>
              <c:yMode val="edge"/>
              <c:x val="0.81995904033122602"/>
              <c:y val="0.91702823784957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07480960"/>
        <c:crosses val="autoZero"/>
        <c:auto val="1"/>
        <c:lblAlgn val="ctr"/>
        <c:lblOffset val="100"/>
        <c:noMultiLvlLbl val="0"/>
      </c:catAx>
      <c:valAx>
        <c:axId val="107480960"/>
        <c:scaling>
          <c:orientation val="minMax"/>
          <c:max val="3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Antal</a:t>
                </a:r>
              </a:p>
            </c:rich>
          </c:tx>
          <c:layout>
            <c:manualLayout>
              <c:xMode val="edge"/>
              <c:yMode val="edge"/>
              <c:x val="3.6529518317252596E-3"/>
              <c:y val="9.92139560141189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07479040"/>
        <c:crosses val="autoZero"/>
        <c:crossBetween val="between"/>
        <c:majorUnit val="100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19510711749266635"/>
          <c:y val="0.23763734274594986"/>
          <c:w val="0.70718805219770053"/>
          <c:h val="7.4712643678160925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Inflyttade 2025 efter ålder och födelseland</a:t>
            </a:r>
            <a:r>
              <a:rPr lang="en-US" baseline="0"/>
              <a:t> </a:t>
            </a:r>
          </a:p>
        </c:rich>
      </c:tx>
      <c:layout>
        <c:manualLayout>
          <c:xMode val="edge"/>
          <c:yMode val="edge"/>
          <c:x val="1.2595548844065725E-3"/>
          <c:y val="5.050601232985411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8734759424500575E-2"/>
          <c:y val="0.2065223097112861"/>
          <c:w val="0.84185582281666849"/>
          <c:h val="0.62022716987962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Underlag!$B$65</c:f>
              <c:strCache>
                <c:ptCount val="1"/>
                <c:pt idx="0">
                  <c:v>Födda på Åland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Underlag!$A$66:$A$73</c:f>
              <c:strCache>
                <c:ptCount val="8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70+</c:v>
                </c:pt>
              </c:strCache>
            </c:strRef>
          </c:cat>
          <c:val>
            <c:numRef>
              <c:f>Underlag!$B$66:$B$73</c:f>
              <c:numCache>
                <c:formatCode>#,##0</c:formatCode>
                <c:ptCount val="8"/>
                <c:pt idx="0">
                  <c:v>10</c:v>
                </c:pt>
                <c:pt idx="1">
                  <c:v>16</c:v>
                </c:pt>
                <c:pt idx="2">
                  <c:v>107</c:v>
                </c:pt>
                <c:pt idx="3">
                  <c:v>27</c:v>
                </c:pt>
                <c:pt idx="4">
                  <c:v>12</c:v>
                </c:pt>
                <c:pt idx="5">
                  <c:v>9</c:v>
                </c:pt>
                <c:pt idx="6">
                  <c:v>3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3-4097-9FC9-FF2E48DCC775}"/>
            </c:ext>
          </c:extLst>
        </c:ser>
        <c:ser>
          <c:idx val="1"/>
          <c:order val="1"/>
          <c:tx>
            <c:strRef>
              <c:f>Underlag!$C$65</c:f>
              <c:strCache>
                <c:ptCount val="1"/>
                <c:pt idx="0">
                  <c:v>Födda utanför Åland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Underlag!$A$66:$A$73</c:f>
              <c:strCache>
                <c:ptCount val="8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70+</c:v>
                </c:pt>
              </c:strCache>
            </c:strRef>
          </c:cat>
          <c:val>
            <c:numRef>
              <c:f>Underlag!$C$66:$C$73</c:f>
              <c:numCache>
                <c:formatCode>#,##0</c:formatCode>
                <c:ptCount val="8"/>
                <c:pt idx="0">
                  <c:v>128</c:v>
                </c:pt>
                <c:pt idx="1">
                  <c:v>110</c:v>
                </c:pt>
                <c:pt idx="2">
                  <c:v>181</c:v>
                </c:pt>
                <c:pt idx="3">
                  <c:v>188</c:v>
                </c:pt>
                <c:pt idx="4">
                  <c:v>97</c:v>
                </c:pt>
                <c:pt idx="5">
                  <c:v>65</c:v>
                </c:pt>
                <c:pt idx="6">
                  <c:v>58</c:v>
                </c:pt>
                <c:pt idx="7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A3-4097-9FC9-FF2E48DCC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7479040"/>
        <c:axId val="107480960"/>
      </c:barChart>
      <c:catAx>
        <c:axId val="107479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Ålder</a:t>
                </a:r>
              </a:p>
            </c:rich>
          </c:tx>
          <c:layout>
            <c:manualLayout>
              <c:xMode val="edge"/>
              <c:yMode val="edge"/>
              <c:x val="0.83878264628686117"/>
              <c:y val="0.91702823784957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07480960"/>
        <c:crosses val="autoZero"/>
        <c:auto val="1"/>
        <c:lblAlgn val="ctr"/>
        <c:lblOffset val="100"/>
        <c:noMultiLvlLbl val="0"/>
      </c:catAx>
      <c:valAx>
        <c:axId val="107480960"/>
        <c:scaling>
          <c:orientation val="minMax"/>
          <c:max val="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Antal</a:t>
                </a:r>
              </a:p>
            </c:rich>
          </c:tx>
          <c:layout>
            <c:manualLayout>
              <c:xMode val="edge"/>
              <c:yMode val="edge"/>
              <c:x val="3.6529518317252596E-3"/>
              <c:y val="9.92139560141189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07479040"/>
        <c:crosses val="autoZero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49000907827698015"/>
          <c:y val="0.2606258484930763"/>
          <c:w val="0.42483520148216769"/>
          <c:h val="4.5977011494252873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Utflyttade 2025 efter ålder och födelseland</a:t>
            </a:r>
            <a:r>
              <a:rPr lang="en-US" baseline="0"/>
              <a:t> </a:t>
            </a:r>
          </a:p>
        </c:rich>
      </c:tx>
      <c:layout>
        <c:manualLayout>
          <c:xMode val="edge"/>
          <c:yMode val="edge"/>
          <c:x val="1.2595548844065725E-3"/>
          <c:y val="5.050601232985411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8734759424500575E-2"/>
          <c:y val="0.2065223097112861"/>
          <c:w val="0.84185582281666849"/>
          <c:h val="0.62022716987962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Underlag!$B$77</c:f>
              <c:strCache>
                <c:ptCount val="1"/>
                <c:pt idx="0">
                  <c:v>Födda på Åland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Underlag!$A$78:$A$85</c:f>
              <c:strCache>
                <c:ptCount val="8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70+</c:v>
                </c:pt>
              </c:strCache>
            </c:strRef>
          </c:cat>
          <c:val>
            <c:numRef>
              <c:f>Underlag!$B$78:$B$85</c:f>
              <c:numCache>
                <c:formatCode>#,##0</c:formatCode>
                <c:ptCount val="8"/>
                <c:pt idx="0">
                  <c:v>36</c:v>
                </c:pt>
                <c:pt idx="1">
                  <c:v>66</c:v>
                </c:pt>
                <c:pt idx="2">
                  <c:v>144</c:v>
                </c:pt>
                <c:pt idx="3">
                  <c:v>25</c:v>
                </c:pt>
                <c:pt idx="4">
                  <c:v>14</c:v>
                </c:pt>
                <c:pt idx="5">
                  <c:v>6</c:v>
                </c:pt>
                <c:pt idx="6">
                  <c:v>4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26-4978-BC8A-D494C86F6A1B}"/>
            </c:ext>
          </c:extLst>
        </c:ser>
        <c:ser>
          <c:idx val="1"/>
          <c:order val="1"/>
          <c:tx>
            <c:strRef>
              <c:f>Underlag!$C$77</c:f>
              <c:strCache>
                <c:ptCount val="1"/>
                <c:pt idx="0">
                  <c:v>Födda utanför Åland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Underlag!$A$78:$A$85</c:f>
              <c:strCache>
                <c:ptCount val="8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70+</c:v>
                </c:pt>
              </c:strCache>
            </c:strRef>
          </c:cat>
          <c:val>
            <c:numRef>
              <c:f>Underlag!$C$78:$C$85</c:f>
              <c:numCache>
                <c:formatCode>#,##0</c:formatCode>
                <c:ptCount val="8"/>
                <c:pt idx="0">
                  <c:v>31</c:v>
                </c:pt>
                <c:pt idx="1">
                  <c:v>66</c:v>
                </c:pt>
                <c:pt idx="2">
                  <c:v>129</c:v>
                </c:pt>
                <c:pt idx="3">
                  <c:v>99</c:v>
                </c:pt>
                <c:pt idx="4">
                  <c:v>81</c:v>
                </c:pt>
                <c:pt idx="5">
                  <c:v>62</c:v>
                </c:pt>
                <c:pt idx="6">
                  <c:v>50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26-4978-BC8A-D494C86F6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7479040"/>
        <c:axId val="107480960"/>
      </c:barChart>
      <c:catAx>
        <c:axId val="107479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Ålder</a:t>
                </a:r>
              </a:p>
            </c:rich>
          </c:tx>
          <c:layout>
            <c:manualLayout>
              <c:xMode val="edge"/>
              <c:yMode val="edge"/>
              <c:x val="0.84505715609078291"/>
              <c:y val="0.92277536428636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07480960"/>
        <c:crosses val="autoZero"/>
        <c:auto val="1"/>
        <c:lblAlgn val="ctr"/>
        <c:lblOffset val="100"/>
        <c:noMultiLvlLbl val="0"/>
      </c:catAx>
      <c:valAx>
        <c:axId val="107480960"/>
        <c:scaling>
          <c:orientation val="minMax"/>
          <c:max val="15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Antal</a:t>
                </a:r>
              </a:p>
            </c:rich>
          </c:tx>
          <c:layout>
            <c:manualLayout>
              <c:xMode val="edge"/>
              <c:yMode val="edge"/>
              <c:x val="3.6529518317252596E-3"/>
              <c:y val="9.92139560141189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07479040"/>
        <c:crosses val="autoZero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38647966651227422"/>
          <c:y val="0.28936148067698436"/>
          <c:w val="0.53150186814883438"/>
          <c:h val="4.5977011494252873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38100</xdr:rowOff>
    </xdr:from>
    <xdr:to>
      <xdr:col>4</xdr:col>
      <xdr:colOff>466725</xdr:colOff>
      <xdr:row>62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D457D8-0867-4C5E-B662-A91D3E33FA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0</xdr:rowOff>
    </xdr:from>
    <xdr:to>
      <xdr:col>4</xdr:col>
      <xdr:colOff>542925</xdr:colOff>
      <xdr:row>62</xdr:row>
      <xdr:rowOff>142875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844B104D-316B-4C5D-A5FB-F44F427D1F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65</xdr:row>
      <xdr:rowOff>0</xdr:rowOff>
    </xdr:from>
    <xdr:to>
      <xdr:col>4</xdr:col>
      <xdr:colOff>542925</xdr:colOff>
      <xdr:row>77</xdr:row>
      <xdr:rowOff>142875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9BA77EBF-17F7-4496-A17C-B5A691F21E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104776</xdr:rowOff>
    </xdr:from>
    <xdr:to>
      <xdr:col>3</xdr:col>
      <xdr:colOff>533400</xdr:colOff>
      <xdr:row>38</xdr:row>
      <xdr:rowOff>219076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EA5E74CE-7921-4EC2-940D-C733803AF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41</xdr:row>
      <xdr:rowOff>1</xdr:rowOff>
    </xdr:from>
    <xdr:to>
      <xdr:col>3</xdr:col>
      <xdr:colOff>561975</xdr:colOff>
      <xdr:row>51</xdr:row>
      <xdr:rowOff>161926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C19DACC9-5D94-4CCC-A348-AF525CD51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4</xdr:col>
      <xdr:colOff>590550</xdr:colOff>
      <xdr:row>39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A47789-B402-4334-B7F7-6F60B4FE26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4</xdr:col>
      <xdr:colOff>590550</xdr:colOff>
      <xdr:row>52</xdr:row>
      <xdr:rowOff>47625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295C06AB-809F-43FC-9BC0-9090E782A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0</xdr:rowOff>
    </xdr:from>
    <xdr:to>
      <xdr:col>8</xdr:col>
      <xdr:colOff>85725</xdr:colOff>
      <xdr:row>53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676FD9-8653-4088-96AE-A17EA5398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8</xdr:col>
      <xdr:colOff>85725</xdr:colOff>
      <xdr:row>69</xdr:row>
      <xdr:rowOff>76200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744D87F6-8337-4CAF-9A72-024CB8256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5"/>
  <sheetViews>
    <sheetView showGridLines="0" tabSelected="1" zoomScaleNormal="100" workbookViewId="0"/>
  </sheetViews>
  <sheetFormatPr defaultRowHeight="15" x14ac:dyDescent="0.25"/>
  <cols>
    <col min="1" max="1" width="16.28515625" customWidth="1"/>
    <col min="5" max="5" width="10.7109375" customWidth="1"/>
    <col min="6" max="6" width="11.140625" customWidth="1"/>
    <col min="9" max="9" width="7.28515625" customWidth="1"/>
  </cols>
  <sheetData>
    <row r="1" spans="1:15" x14ac:dyDescent="0.25">
      <c r="A1" s="2" t="s">
        <v>11</v>
      </c>
      <c r="E1" s="57" t="s">
        <v>45</v>
      </c>
      <c r="F1" s="44"/>
      <c r="G1" s="44"/>
      <c r="H1" s="44"/>
      <c r="I1" s="44"/>
    </row>
    <row r="2" spans="1:15" ht="29.25" customHeight="1" x14ac:dyDescent="0.25">
      <c r="A2" s="1" t="s">
        <v>46</v>
      </c>
      <c r="B2" s="2"/>
      <c r="C2" s="2"/>
      <c r="D2" s="2"/>
      <c r="E2" s="2"/>
      <c r="F2" s="2"/>
    </row>
    <row r="3" spans="1:15" ht="4.5" customHeight="1" thickBot="1" x14ac:dyDescent="0.3">
      <c r="A3" s="3"/>
      <c r="B3" s="3"/>
      <c r="C3" s="3"/>
      <c r="D3" s="3"/>
      <c r="E3" s="3"/>
      <c r="F3" s="3"/>
    </row>
    <row r="4" spans="1:15" ht="12" customHeight="1" x14ac:dyDescent="0.25">
      <c r="A4" s="2" t="s">
        <v>0</v>
      </c>
      <c r="B4" s="66" t="s">
        <v>12</v>
      </c>
      <c r="C4" s="66"/>
      <c r="D4" s="66"/>
      <c r="E4" s="66"/>
      <c r="F4" s="66"/>
    </row>
    <row r="5" spans="1:15" ht="12" customHeight="1" x14ac:dyDescent="0.25">
      <c r="A5" s="4"/>
      <c r="B5" s="5" t="s">
        <v>1</v>
      </c>
      <c r="C5" s="5" t="s">
        <v>2</v>
      </c>
      <c r="D5" s="5" t="s">
        <v>3</v>
      </c>
      <c r="E5" s="6" t="s">
        <v>4</v>
      </c>
      <c r="F5" s="5" t="s">
        <v>5</v>
      </c>
      <c r="K5" s="55"/>
      <c r="L5" s="55"/>
      <c r="M5" s="55"/>
    </row>
    <row r="6" spans="1:15" ht="17.25" customHeight="1" x14ac:dyDescent="0.25">
      <c r="A6" s="7" t="s">
        <v>6</v>
      </c>
      <c r="B6" s="32">
        <f>SUM(B7:B11)</f>
        <v>1039</v>
      </c>
      <c r="C6" s="32">
        <f>SUM(C7:C11)</f>
        <v>292</v>
      </c>
      <c r="D6" s="32">
        <f>SUM(D7:D11)</f>
        <v>361</v>
      </c>
      <c r="E6" s="32">
        <f>SUM(E7:E11)</f>
        <v>15</v>
      </c>
      <c r="F6" s="32">
        <f>SUM(F7:F11)</f>
        <v>371</v>
      </c>
      <c r="K6" s="55"/>
      <c r="L6" s="55"/>
      <c r="M6" s="55"/>
    </row>
    <row r="7" spans="1:15" ht="12" customHeight="1" x14ac:dyDescent="0.25">
      <c r="A7" s="2" t="s">
        <v>7</v>
      </c>
      <c r="B7" s="33">
        <f>SUM(C7:F7)</f>
        <v>190</v>
      </c>
      <c r="C7" s="34">
        <f>'Flyttland, födelseland, kön'!C7</f>
        <v>55</v>
      </c>
      <c r="D7" s="34">
        <f>'Flyttland, födelseland, kön'!D7</f>
        <v>118</v>
      </c>
      <c r="E7" s="34">
        <f>'Flyttland, födelseland, kön'!E7</f>
        <v>6</v>
      </c>
      <c r="F7" s="34">
        <f>'Flyttland, födelseland, kön'!F7</f>
        <v>11</v>
      </c>
      <c r="H7" s="55"/>
      <c r="I7" s="55"/>
      <c r="J7" s="55"/>
      <c r="K7" s="55"/>
      <c r="L7" s="55"/>
      <c r="M7" s="55"/>
    </row>
    <row r="8" spans="1:15" ht="11.25" customHeight="1" x14ac:dyDescent="0.25">
      <c r="A8" s="2" t="s">
        <v>2</v>
      </c>
      <c r="B8" s="33">
        <f>SUM(C8:F8)</f>
        <v>211</v>
      </c>
      <c r="C8" s="34">
        <f>'Flyttland, födelseland, kön'!C8</f>
        <v>179</v>
      </c>
      <c r="D8" s="34">
        <f>'Flyttland, födelseland, kön'!D8</f>
        <v>28</v>
      </c>
      <c r="E8" s="34">
        <f>'Flyttland, födelseland, kön'!E8</f>
        <v>2</v>
      </c>
      <c r="F8" s="34">
        <f>'Flyttland, födelseland, kön'!F8</f>
        <v>2</v>
      </c>
      <c r="H8" s="55"/>
      <c r="I8" s="55"/>
      <c r="J8" s="55"/>
      <c r="K8" s="55"/>
      <c r="L8" s="55"/>
      <c r="M8" s="55"/>
    </row>
    <row r="9" spans="1:15" ht="12" customHeight="1" x14ac:dyDescent="0.25">
      <c r="A9" s="2" t="s">
        <v>3</v>
      </c>
      <c r="B9" s="33">
        <f>SUM(C9:F9)</f>
        <v>206</v>
      </c>
      <c r="C9" s="34">
        <f>'Flyttland, födelseland, kön'!C9</f>
        <v>11</v>
      </c>
      <c r="D9" s="34">
        <f>'Flyttland, födelseland, kön'!D9</f>
        <v>179</v>
      </c>
      <c r="E9" s="34">
        <f>'Flyttland, födelseland, kön'!E9</f>
        <v>5</v>
      </c>
      <c r="F9" s="34">
        <f>'Flyttland, födelseland, kön'!F9</f>
        <v>11</v>
      </c>
      <c r="H9" s="55"/>
      <c r="I9" s="55"/>
      <c r="J9" s="55"/>
      <c r="K9" s="55"/>
      <c r="L9" s="55"/>
      <c r="M9" s="55"/>
    </row>
    <row r="10" spans="1:15" ht="12" customHeight="1" x14ac:dyDescent="0.25">
      <c r="A10" s="2" t="s">
        <v>4</v>
      </c>
      <c r="B10" s="33">
        <f>SUM(C10:F10)</f>
        <v>5</v>
      </c>
      <c r="C10" s="34">
        <f>'Flyttland, födelseland, kön'!C10</f>
        <v>1</v>
      </c>
      <c r="D10" s="34" t="str">
        <f>'Flyttland, födelseland, kön'!D10</f>
        <v>-</v>
      </c>
      <c r="E10" s="34">
        <f>'Flyttland, födelseland, kön'!E10</f>
        <v>2</v>
      </c>
      <c r="F10" s="34">
        <f>'Flyttland, födelseland, kön'!F10</f>
        <v>2</v>
      </c>
      <c r="H10" s="55"/>
      <c r="I10" s="55"/>
      <c r="J10" s="55"/>
      <c r="K10" s="55"/>
      <c r="L10" s="55"/>
      <c r="M10" s="55"/>
      <c r="O10" s="15"/>
    </row>
    <row r="11" spans="1:15" ht="12" customHeight="1" x14ac:dyDescent="0.25">
      <c r="A11" s="2" t="s">
        <v>5</v>
      </c>
      <c r="B11" s="33">
        <f>SUM(C11:F11)</f>
        <v>427</v>
      </c>
      <c r="C11" s="34">
        <f>'Flyttland, födelseland, kön'!C11</f>
        <v>46</v>
      </c>
      <c r="D11" s="34">
        <f>'Flyttland, födelseland, kön'!D11</f>
        <v>36</v>
      </c>
      <c r="E11" s="34" t="str">
        <f>'Flyttland, födelseland, kön'!E11</f>
        <v>-</v>
      </c>
      <c r="F11" s="34">
        <f>'Flyttland, födelseland, kön'!F11</f>
        <v>345</v>
      </c>
      <c r="H11" s="55"/>
      <c r="I11" s="55"/>
      <c r="J11" s="55"/>
      <c r="K11" s="55"/>
      <c r="L11" s="55"/>
      <c r="M11" s="55"/>
    </row>
    <row r="12" spans="1:15" ht="16.5" customHeight="1" x14ac:dyDescent="0.25">
      <c r="A12" s="7" t="s">
        <v>8</v>
      </c>
      <c r="B12" s="32">
        <f>SUM(B13:B17)</f>
        <v>836</v>
      </c>
      <c r="C12" s="32">
        <f t="shared" ref="C12:F12" si="0">SUM(C13:C17)</f>
        <v>331</v>
      </c>
      <c r="D12" s="32">
        <f t="shared" si="0"/>
        <v>355</v>
      </c>
      <c r="E12" s="32">
        <f t="shared" si="0"/>
        <v>25</v>
      </c>
      <c r="F12" s="32">
        <f t="shared" si="0"/>
        <v>125</v>
      </c>
      <c r="H12" s="55"/>
      <c r="I12" s="55"/>
      <c r="J12" s="55"/>
      <c r="K12" s="55"/>
      <c r="L12" s="55"/>
      <c r="M12" s="55"/>
    </row>
    <row r="13" spans="1:15" ht="12" customHeight="1" x14ac:dyDescent="0.25">
      <c r="A13" s="2" t="s">
        <v>7</v>
      </c>
      <c r="B13" s="33">
        <f>SUM(C13:F13)</f>
        <v>297</v>
      </c>
      <c r="C13" s="34">
        <f>'Flyttland, födelseland, kön'!C31</f>
        <v>100</v>
      </c>
      <c r="D13" s="34">
        <f>'Flyttland, födelseland, kön'!D31</f>
        <v>167</v>
      </c>
      <c r="E13" s="34">
        <f>'Flyttland, födelseland, kön'!E31</f>
        <v>10</v>
      </c>
      <c r="F13" s="34">
        <f>'Flyttland, födelseland, kön'!F31</f>
        <v>20</v>
      </c>
      <c r="H13" s="55"/>
      <c r="I13" s="55"/>
      <c r="J13" s="55"/>
      <c r="K13" s="55"/>
      <c r="L13" s="55"/>
      <c r="M13" s="55"/>
    </row>
    <row r="14" spans="1:15" ht="12" customHeight="1" x14ac:dyDescent="0.25">
      <c r="A14" s="2" t="s">
        <v>2</v>
      </c>
      <c r="B14" s="33">
        <f>SUM(C14:F14)</f>
        <v>184</v>
      </c>
      <c r="C14" s="34">
        <f>'Flyttland, födelseland, kön'!C32</f>
        <v>163</v>
      </c>
      <c r="D14" s="34">
        <f>'Flyttland, födelseland, kön'!D32</f>
        <v>21</v>
      </c>
      <c r="E14" s="34" t="str">
        <f>'Flyttland, födelseland, kön'!E32</f>
        <v>-</v>
      </c>
      <c r="F14" s="34" t="str">
        <f>'Flyttland, födelseland, kön'!F32</f>
        <v>-</v>
      </c>
      <c r="H14" s="55"/>
      <c r="I14" s="55"/>
      <c r="J14" s="55"/>
      <c r="K14" s="55"/>
      <c r="L14" s="55"/>
      <c r="M14" s="55"/>
    </row>
    <row r="15" spans="1:15" ht="12" customHeight="1" x14ac:dyDescent="0.25">
      <c r="A15" s="2" t="s">
        <v>3</v>
      </c>
      <c r="B15" s="33">
        <f>SUM(C15:F15)</f>
        <v>169</v>
      </c>
      <c r="C15" s="34">
        <f>'Flyttland, födelseland, kön'!C33</f>
        <v>19</v>
      </c>
      <c r="D15" s="34">
        <f>'Flyttland, födelseland, kön'!D33</f>
        <v>132</v>
      </c>
      <c r="E15" s="34">
        <f>'Flyttland, födelseland, kön'!E33</f>
        <v>8</v>
      </c>
      <c r="F15" s="34">
        <f>'Flyttland, födelseland, kön'!F33</f>
        <v>10</v>
      </c>
      <c r="H15" s="55"/>
      <c r="I15" s="55"/>
      <c r="J15" s="55"/>
      <c r="K15" s="55"/>
      <c r="L15" s="55"/>
      <c r="M15" s="55"/>
    </row>
    <row r="16" spans="1:15" ht="12" customHeight="1" x14ac:dyDescent="0.25">
      <c r="A16" s="2" t="s">
        <v>4</v>
      </c>
      <c r="B16" s="33">
        <f>IF(SUM(C16:F16)=0,"-",SUM(C16:F16))</f>
        <v>8</v>
      </c>
      <c r="C16" s="34">
        <f>'Flyttland, födelseland, kön'!C34</f>
        <v>2</v>
      </c>
      <c r="D16" s="34">
        <f>'Flyttland, födelseland, kön'!D34</f>
        <v>4</v>
      </c>
      <c r="E16" s="34">
        <f>'Flyttland, födelseland, kön'!E34</f>
        <v>2</v>
      </c>
      <c r="F16" s="34" t="str">
        <f>'Flyttland, födelseland, kön'!F34</f>
        <v>-</v>
      </c>
      <c r="H16" s="55"/>
      <c r="I16" s="55"/>
      <c r="J16" s="55"/>
      <c r="K16" s="55"/>
      <c r="L16" s="55"/>
      <c r="M16" s="55"/>
    </row>
    <row r="17" spans="1:13" ht="12" customHeight="1" x14ac:dyDescent="0.25">
      <c r="A17" s="2" t="s">
        <v>5</v>
      </c>
      <c r="B17" s="33">
        <f>SUM(C17:F17)</f>
        <v>178</v>
      </c>
      <c r="C17" s="34">
        <f>'Flyttland, födelseland, kön'!C35</f>
        <v>47</v>
      </c>
      <c r="D17" s="34">
        <f>'Flyttland, födelseland, kön'!D35</f>
        <v>31</v>
      </c>
      <c r="E17" s="34">
        <f>'Flyttland, födelseland, kön'!E35</f>
        <v>5</v>
      </c>
      <c r="F17" s="34">
        <f>'Flyttland, födelseland, kön'!F35</f>
        <v>95</v>
      </c>
      <c r="H17" s="55"/>
      <c r="I17" s="55"/>
      <c r="J17" s="55"/>
      <c r="K17" s="55"/>
      <c r="L17" s="55"/>
      <c r="M17" s="55"/>
    </row>
    <row r="18" spans="1:13" ht="17.25" customHeight="1" x14ac:dyDescent="0.25">
      <c r="A18" s="7" t="s">
        <v>9</v>
      </c>
      <c r="B18" s="32">
        <f>B6-B12</f>
        <v>203</v>
      </c>
      <c r="C18" s="32">
        <f>C6-C12</f>
        <v>-39</v>
      </c>
      <c r="D18" s="32">
        <f>D6-D12</f>
        <v>6</v>
      </c>
      <c r="E18" s="32">
        <f>E6-E12</f>
        <v>-10</v>
      </c>
      <c r="F18" s="32">
        <f>F6-F12</f>
        <v>246</v>
      </c>
      <c r="G18" s="47"/>
      <c r="H18" s="15"/>
    </row>
    <row r="19" spans="1:13" ht="12" customHeight="1" x14ac:dyDescent="0.25">
      <c r="A19" s="2" t="s">
        <v>7</v>
      </c>
      <c r="B19" s="33">
        <f t="shared" ref="B19:B21" si="1">IF(SUM(C19:F19)=0,"-",(SUM(C19:F19)))</f>
        <v>-107</v>
      </c>
      <c r="C19" s="33">
        <f>IF(SUM(C7)-SUM(C13)=0,"-",(SUM(C7)-SUM(C13)))</f>
        <v>-45</v>
      </c>
      <c r="D19" s="33">
        <f>IF(SUM(D7)-SUM(D13)=0,"-",(SUM(D7)-SUM(D13)))</f>
        <v>-49</v>
      </c>
      <c r="E19" s="33">
        <f>IF(SUM(E7)-SUM(E13)=0,"-",(SUM(E7)-SUM(E13)))</f>
        <v>-4</v>
      </c>
      <c r="F19" s="33">
        <f>IF(SUM(F7)-SUM(F13)=0,"-",(SUM(F7)-SUM(F13)))</f>
        <v>-9</v>
      </c>
      <c r="H19" s="15"/>
    </row>
    <row r="20" spans="1:13" ht="12" customHeight="1" x14ac:dyDescent="0.25">
      <c r="A20" s="2" t="s">
        <v>2</v>
      </c>
      <c r="B20" s="33">
        <f t="shared" si="1"/>
        <v>27</v>
      </c>
      <c r="C20" s="33">
        <f>IF(SUM(C8)-SUM(C14)=0,"-",(SUM(C8)-SUM(C14)))</f>
        <v>16</v>
      </c>
      <c r="D20" s="33">
        <f t="shared" ref="C20:F23" si="2">IF(SUM(D8)-SUM(D14)=0,"-",(SUM(D8)-SUM(D14)))</f>
        <v>7</v>
      </c>
      <c r="E20" s="33">
        <f t="shared" si="2"/>
        <v>2</v>
      </c>
      <c r="F20" s="33">
        <f t="shared" si="2"/>
        <v>2</v>
      </c>
      <c r="H20" s="15"/>
    </row>
    <row r="21" spans="1:13" ht="12" customHeight="1" x14ac:dyDescent="0.25">
      <c r="A21" s="2" t="s">
        <v>3</v>
      </c>
      <c r="B21" s="33">
        <f t="shared" si="1"/>
        <v>37</v>
      </c>
      <c r="C21" s="33">
        <f t="shared" si="2"/>
        <v>-8</v>
      </c>
      <c r="D21" s="33">
        <f t="shared" si="2"/>
        <v>47</v>
      </c>
      <c r="E21" s="33">
        <f t="shared" si="2"/>
        <v>-3</v>
      </c>
      <c r="F21" s="33">
        <f t="shared" si="2"/>
        <v>1</v>
      </c>
      <c r="H21" s="15"/>
    </row>
    <row r="22" spans="1:13" ht="12" customHeight="1" x14ac:dyDescent="0.25">
      <c r="A22" s="2" t="s">
        <v>4</v>
      </c>
      <c r="B22" s="33">
        <f>IF(SUM(C22:F22)=0,"-",(SUM(C22:F22)))</f>
        <v>-3</v>
      </c>
      <c r="C22" s="42">
        <f t="shared" si="2"/>
        <v>-1</v>
      </c>
      <c r="D22" s="33">
        <f t="shared" si="2"/>
        <v>-4</v>
      </c>
      <c r="E22" s="42" t="str">
        <f t="shared" si="2"/>
        <v>-</v>
      </c>
      <c r="F22" s="42">
        <f t="shared" si="2"/>
        <v>2</v>
      </c>
      <c r="H22" s="15"/>
    </row>
    <row r="23" spans="1:13" ht="12" customHeight="1" thickBot="1" x14ac:dyDescent="0.3">
      <c r="A23" s="3" t="s">
        <v>5</v>
      </c>
      <c r="B23" s="36">
        <f>SUM(C23:F23)</f>
        <v>249</v>
      </c>
      <c r="C23" s="36">
        <f t="shared" si="2"/>
        <v>-1</v>
      </c>
      <c r="D23" s="36">
        <f t="shared" si="2"/>
        <v>5</v>
      </c>
      <c r="E23" s="36">
        <f t="shared" si="2"/>
        <v>-5</v>
      </c>
      <c r="F23" s="36">
        <f t="shared" si="2"/>
        <v>250</v>
      </c>
      <c r="H23" s="15"/>
    </row>
    <row r="24" spans="1:13" ht="12" customHeight="1" x14ac:dyDescent="0.25">
      <c r="A24" s="9" t="s">
        <v>13</v>
      </c>
      <c r="B24" s="8"/>
      <c r="C24" s="8"/>
      <c r="D24" s="8"/>
      <c r="E24" s="8"/>
      <c r="F24" s="8"/>
      <c r="H24" s="15"/>
    </row>
    <row r="25" spans="1:13" ht="12" customHeight="1" x14ac:dyDescent="0.25">
      <c r="A25" s="9" t="s">
        <v>10</v>
      </c>
    </row>
    <row r="26" spans="1:13" ht="12" customHeight="1" x14ac:dyDescent="0.25">
      <c r="A26" s="28" t="s">
        <v>53</v>
      </c>
    </row>
    <row r="27" spans="1:13" ht="29.25" customHeight="1" x14ac:dyDescent="0.25">
      <c r="A27" s="1" t="s">
        <v>47</v>
      </c>
    </row>
    <row r="28" spans="1:13" ht="4.5" customHeight="1" thickBot="1" x14ac:dyDescent="0.3">
      <c r="A28" s="3"/>
      <c r="B28" s="3"/>
      <c r="C28" s="3"/>
      <c r="D28" s="3"/>
      <c r="E28" s="3"/>
      <c r="F28" s="3"/>
    </row>
    <row r="29" spans="1:13" ht="12" customHeight="1" x14ac:dyDescent="0.25">
      <c r="A29" s="2" t="s">
        <v>0</v>
      </c>
      <c r="B29" s="14" t="s">
        <v>12</v>
      </c>
      <c r="C29" s="14"/>
      <c r="D29" s="14"/>
      <c r="E29" s="14"/>
      <c r="F29" s="14"/>
    </row>
    <row r="30" spans="1:13" ht="12" customHeight="1" x14ac:dyDescent="0.25">
      <c r="A30" s="4"/>
      <c r="B30" s="5" t="s">
        <v>1</v>
      </c>
      <c r="C30" s="5" t="s">
        <v>2</v>
      </c>
      <c r="D30" s="5" t="s">
        <v>3</v>
      </c>
      <c r="E30" s="6" t="s">
        <v>4</v>
      </c>
      <c r="F30" s="5" t="s">
        <v>5</v>
      </c>
    </row>
    <row r="31" spans="1:13" ht="17.25" customHeight="1" x14ac:dyDescent="0.25">
      <c r="A31" s="7" t="s">
        <v>6</v>
      </c>
      <c r="B31" s="10">
        <f>SUM(B32:B36)</f>
        <v>100</v>
      </c>
      <c r="C31" s="10">
        <f>SUM(C32:C36)</f>
        <v>100</v>
      </c>
      <c r="D31" s="10">
        <f>SUM(D32:D36)</f>
        <v>100</v>
      </c>
      <c r="E31" s="10">
        <f>SUM(E32:E36)</f>
        <v>99.999999999999986</v>
      </c>
      <c r="F31" s="10">
        <f>SUM(F32:F36)</f>
        <v>100</v>
      </c>
    </row>
    <row r="32" spans="1:13" ht="12" customHeight="1" x14ac:dyDescent="0.25">
      <c r="A32" s="2" t="s">
        <v>7</v>
      </c>
      <c r="B32" s="11">
        <f t="shared" ref="B32:F36" si="3">IF(B7="-","-",B7/B$6*100)</f>
        <v>18.28681424446583</v>
      </c>
      <c r="C32" s="11">
        <f t="shared" si="3"/>
        <v>18.835616438356166</v>
      </c>
      <c r="D32" s="11">
        <f t="shared" si="3"/>
        <v>32.686980609418285</v>
      </c>
      <c r="E32" s="11">
        <f t="shared" si="3"/>
        <v>40</v>
      </c>
      <c r="F32" s="11">
        <f t="shared" si="3"/>
        <v>2.9649595687331538</v>
      </c>
    </row>
    <row r="33" spans="1:8" ht="12" customHeight="1" x14ac:dyDescent="0.25">
      <c r="A33" s="2" t="s">
        <v>2</v>
      </c>
      <c r="B33" s="11">
        <f t="shared" si="3"/>
        <v>20.307988450433108</v>
      </c>
      <c r="C33" s="11">
        <f t="shared" si="3"/>
        <v>61.301369863013697</v>
      </c>
      <c r="D33" s="11">
        <f t="shared" si="3"/>
        <v>7.7562326869806091</v>
      </c>
      <c r="E33" s="11">
        <f t="shared" si="3"/>
        <v>13.333333333333334</v>
      </c>
      <c r="F33" s="11">
        <f t="shared" si="3"/>
        <v>0.53908355795148255</v>
      </c>
    </row>
    <row r="34" spans="1:8" ht="12" customHeight="1" x14ac:dyDescent="0.25">
      <c r="A34" s="2" t="s">
        <v>3</v>
      </c>
      <c r="B34" s="11">
        <f t="shared" si="3"/>
        <v>19.826756496631376</v>
      </c>
      <c r="C34" s="11">
        <f t="shared" si="3"/>
        <v>3.7671232876712328</v>
      </c>
      <c r="D34" s="11">
        <f t="shared" si="3"/>
        <v>49.584487534626035</v>
      </c>
      <c r="E34" s="11">
        <f t="shared" si="3"/>
        <v>33.333333333333329</v>
      </c>
      <c r="F34" s="11">
        <f>IF(F9="-","-",F9/F$6*100)</f>
        <v>2.9649595687331538</v>
      </c>
    </row>
    <row r="35" spans="1:8" ht="12" customHeight="1" x14ac:dyDescent="0.25">
      <c r="A35" s="2" t="s">
        <v>4</v>
      </c>
      <c r="B35" s="11">
        <f t="shared" si="3"/>
        <v>0.48123195380173239</v>
      </c>
      <c r="C35" s="11">
        <f t="shared" si="3"/>
        <v>0.34246575342465752</v>
      </c>
      <c r="D35" s="11" t="str">
        <f t="shared" si="3"/>
        <v>-</v>
      </c>
      <c r="E35" s="11">
        <f t="shared" si="3"/>
        <v>13.333333333333334</v>
      </c>
      <c r="F35" s="11">
        <f t="shared" si="3"/>
        <v>0.53908355795148255</v>
      </c>
    </row>
    <row r="36" spans="1:8" ht="12" customHeight="1" x14ac:dyDescent="0.25">
      <c r="A36" s="2" t="s">
        <v>5</v>
      </c>
      <c r="B36" s="11">
        <f t="shared" si="3"/>
        <v>41.097208854667947</v>
      </c>
      <c r="C36" s="11">
        <f t="shared" si="3"/>
        <v>15.753424657534246</v>
      </c>
      <c r="D36" s="11">
        <f t="shared" si="3"/>
        <v>9.97229916897507</v>
      </c>
      <c r="E36" s="11" t="str">
        <f t="shared" si="3"/>
        <v>-</v>
      </c>
      <c r="F36" s="11">
        <f t="shared" si="3"/>
        <v>92.991913746630729</v>
      </c>
    </row>
    <row r="37" spans="1:8" ht="17.25" customHeight="1" x14ac:dyDescent="0.25">
      <c r="A37" s="7" t="s">
        <v>8</v>
      </c>
      <c r="B37" s="10">
        <v>100</v>
      </c>
      <c r="C37" s="10">
        <v>100</v>
      </c>
      <c r="D37" s="10">
        <v>100</v>
      </c>
      <c r="E37" s="10">
        <f>SUM(E38:E42)</f>
        <v>100</v>
      </c>
      <c r="F37" s="10">
        <v>100</v>
      </c>
    </row>
    <row r="38" spans="1:8" ht="12" customHeight="1" x14ac:dyDescent="0.25">
      <c r="A38" s="2" t="s">
        <v>7</v>
      </c>
      <c r="B38" s="11">
        <f t="shared" ref="B38:F42" si="4">IF(B13="-","-",B13/B$12*100)</f>
        <v>35.526315789473685</v>
      </c>
      <c r="C38" s="11">
        <f t="shared" si="4"/>
        <v>30.211480362537763</v>
      </c>
      <c r="D38" s="11">
        <f t="shared" si="4"/>
        <v>47.04225352112676</v>
      </c>
      <c r="E38" s="11">
        <f t="shared" si="4"/>
        <v>40</v>
      </c>
      <c r="F38" s="11">
        <f t="shared" si="4"/>
        <v>16</v>
      </c>
    </row>
    <row r="39" spans="1:8" ht="12" customHeight="1" x14ac:dyDescent="0.25">
      <c r="A39" s="2" t="s">
        <v>2</v>
      </c>
      <c r="B39" s="11">
        <f t="shared" si="4"/>
        <v>22.009569377990431</v>
      </c>
      <c r="C39" s="11">
        <f t="shared" si="4"/>
        <v>49.244712990936556</v>
      </c>
      <c r="D39" s="11">
        <f t="shared" si="4"/>
        <v>5.915492957746479</v>
      </c>
      <c r="E39" s="11" t="str">
        <f t="shared" si="4"/>
        <v>-</v>
      </c>
      <c r="F39" s="11" t="str">
        <f t="shared" si="4"/>
        <v>-</v>
      </c>
    </row>
    <row r="40" spans="1:8" ht="12" customHeight="1" x14ac:dyDescent="0.25">
      <c r="A40" s="2" t="s">
        <v>3</v>
      </c>
      <c r="B40" s="11">
        <f t="shared" si="4"/>
        <v>20.215311004784688</v>
      </c>
      <c r="C40" s="11">
        <f t="shared" si="4"/>
        <v>5.7401812688821749</v>
      </c>
      <c r="D40" s="11">
        <f t="shared" si="4"/>
        <v>37.183098591549296</v>
      </c>
      <c r="E40" s="11">
        <f t="shared" si="4"/>
        <v>32</v>
      </c>
      <c r="F40" s="11">
        <f t="shared" si="4"/>
        <v>8</v>
      </c>
    </row>
    <row r="41" spans="1:8" ht="12" customHeight="1" x14ac:dyDescent="0.25">
      <c r="A41" s="2" t="s">
        <v>4</v>
      </c>
      <c r="B41" s="11">
        <f t="shared" si="4"/>
        <v>0.9569377990430622</v>
      </c>
      <c r="C41" s="12">
        <f t="shared" si="4"/>
        <v>0.60422960725075525</v>
      </c>
      <c r="D41" s="11">
        <f t="shared" si="4"/>
        <v>1.1267605633802817</v>
      </c>
      <c r="E41" s="12">
        <f t="shared" si="4"/>
        <v>8</v>
      </c>
      <c r="F41" s="12" t="str">
        <f t="shared" si="4"/>
        <v>-</v>
      </c>
    </row>
    <row r="42" spans="1:8" ht="12" customHeight="1" thickBot="1" x14ac:dyDescent="0.3">
      <c r="A42" s="3" t="s">
        <v>5</v>
      </c>
      <c r="B42" s="13">
        <f t="shared" si="4"/>
        <v>21.291866028708135</v>
      </c>
      <c r="C42" s="13">
        <f t="shared" si="4"/>
        <v>14.19939577039275</v>
      </c>
      <c r="D42" s="13">
        <f t="shared" si="4"/>
        <v>8.7323943661971821</v>
      </c>
      <c r="E42" s="13">
        <f t="shared" si="4"/>
        <v>20</v>
      </c>
      <c r="F42" s="13">
        <f t="shared" si="4"/>
        <v>76</v>
      </c>
    </row>
    <row r="43" spans="1:8" ht="12" customHeight="1" x14ac:dyDescent="0.25">
      <c r="A43" s="9" t="s">
        <v>13</v>
      </c>
      <c r="B43" s="8"/>
      <c r="C43" s="8"/>
      <c r="D43" s="8"/>
      <c r="E43" s="8"/>
      <c r="F43" s="8"/>
      <c r="H43" s="15"/>
    </row>
    <row r="44" spans="1:8" ht="12" customHeight="1" x14ac:dyDescent="0.25">
      <c r="A44" s="9" t="s">
        <v>10</v>
      </c>
      <c r="B44" s="11"/>
      <c r="C44" s="11"/>
      <c r="D44" s="11"/>
      <c r="E44" s="11"/>
      <c r="F44" s="11"/>
    </row>
    <row r="45" spans="1:8" ht="12" customHeight="1" x14ac:dyDescent="0.25">
      <c r="A45" s="28" t="s">
        <v>53</v>
      </c>
      <c r="B45" s="11"/>
      <c r="C45" s="11"/>
      <c r="D45" s="11"/>
      <c r="E45" s="11"/>
      <c r="F45" s="11"/>
    </row>
    <row r="46" spans="1:8" ht="10.5" customHeight="1" x14ac:dyDescent="0.25">
      <c r="A46" s="2"/>
      <c r="B46" s="11"/>
      <c r="C46" s="11"/>
      <c r="D46" s="11"/>
      <c r="E46" s="11"/>
      <c r="F46" s="11"/>
    </row>
    <row r="47" spans="1:8" ht="12" customHeight="1" x14ac:dyDescent="0.25">
      <c r="A47" s="2"/>
      <c r="B47" s="11"/>
      <c r="C47" s="11"/>
      <c r="D47" s="11"/>
      <c r="E47" s="11"/>
      <c r="F47" s="11"/>
      <c r="G47" s="56"/>
    </row>
    <row r="48" spans="1:8" ht="12" customHeight="1" x14ac:dyDescent="0.25">
      <c r="A48" s="2"/>
      <c r="B48" s="11"/>
      <c r="C48" s="11"/>
      <c r="D48" s="11"/>
      <c r="E48" s="11"/>
      <c r="F48" s="11"/>
    </row>
    <row r="49" spans="1:6" ht="12" customHeight="1" x14ac:dyDescent="0.25">
      <c r="A49" s="2"/>
      <c r="B49" s="11"/>
      <c r="C49" s="11"/>
      <c r="D49" s="11"/>
      <c r="E49" s="11"/>
      <c r="F49" s="11"/>
    </row>
    <row r="50" spans="1:6" ht="12" customHeight="1" x14ac:dyDescent="0.25">
      <c r="A50" s="2"/>
      <c r="B50" s="11"/>
      <c r="C50" s="11"/>
      <c r="D50" s="11"/>
      <c r="E50" s="11"/>
      <c r="F50" s="11"/>
    </row>
    <row r="51" spans="1:6" ht="12" customHeight="1" x14ac:dyDescent="0.25">
      <c r="A51" s="2"/>
      <c r="B51" s="11"/>
      <c r="C51" s="11"/>
      <c r="D51" s="11"/>
      <c r="E51" s="11"/>
      <c r="F51" s="11"/>
    </row>
    <row r="52" spans="1:6" ht="12" customHeight="1" x14ac:dyDescent="0.25">
      <c r="A52" s="2"/>
      <c r="B52" s="11"/>
      <c r="C52" s="11"/>
      <c r="D52" s="11"/>
      <c r="E52" s="11"/>
      <c r="F52" s="11"/>
    </row>
    <row r="53" spans="1:6" ht="12" customHeight="1" x14ac:dyDescent="0.25">
      <c r="A53" s="2"/>
      <c r="B53" s="11"/>
      <c r="C53" s="11"/>
      <c r="D53" s="11"/>
      <c r="E53" s="11"/>
      <c r="F53" s="11"/>
    </row>
    <row r="54" spans="1:6" ht="12" customHeight="1" x14ac:dyDescent="0.25">
      <c r="A54" s="2"/>
      <c r="B54" s="11"/>
      <c r="C54" s="11"/>
      <c r="D54" s="11"/>
      <c r="E54" s="11"/>
      <c r="F54" s="11"/>
    </row>
    <row r="55" spans="1:6" ht="12" customHeight="1" x14ac:dyDescent="0.25">
      <c r="A55" s="2"/>
      <c r="B55" s="11"/>
      <c r="C55" s="11"/>
      <c r="D55" s="11"/>
      <c r="E55" s="11"/>
      <c r="F55" s="11"/>
    </row>
    <row r="56" spans="1:6" ht="12" customHeight="1" x14ac:dyDescent="0.25">
      <c r="A56" s="2"/>
      <c r="B56" s="11"/>
      <c r="C56" s="11"/>
      <c r="D56" s="11"/>
      <c r="E56" s="11"/>
      <c r="F56" s="11"/>
    </row>
    <row r="57" spans="1:6" ht="12" customHeight="1" x14ac:dyDescent="0.25">
      <c r="A57" s="2"/>
      <c r="B57" s="11"/>
      <c r="C57" s="11"/>
      <c r="D57" s="11"/>
      <c r="E57" s="11"/>
      <c r="F57" s="11"/>
    </row>
    <row r="58" spans="1:6" ht="12" customHeight="1" x14ac:dyDescent="0.25">
      <c r="A58" s="2"/>
      <c r="B58" s="11"/>
      <c r="C58" s="11"/>
      <c r="D58" s="11"/>
      <c r="E58" s="11"/>
      <c r="F58" s="11"/>
    </row>
    <row r="59" spans="1:6" ht="12" customHeight="1" x14ac:dyDescent="0.25">
      <c r="A59" s="2"/>
      <c r="B59" s="11"/>
      <c r="C59" s="11"/>
      <c r="D59" s="11"/>
      <c r="E59" s="11"/>
      <c r="F59" s="11"/>
    </row>
    <row r="60" spans="1:6" ht="12" customHeight="1" x14ac:dyDescent="0.25">
      <c r="A60" s="2"/>
      <c r="B60" s="11"/>
      <c r="C60" s="11"/>
      <c r="D60" s="11"/>
      <c r="E60" s="11"/>
      <c r="F60" s="11"/>
    </row>
    <row r="61" spans="1:6" ht="12" customHeight="1" x14ac:dyDescent="0.25"/>
    <row r="63" spans="1:6" x14ac:dyDescent="0.25">
      <c r="A63" s="9" t="s">
        <v>10</v>
      </c>
    </row>
    <row r="75" spans="1:1" x14ac:dyDescent="0.25">
      <c r="A75" s="9"/>
    </row>
  </sheetData>
  <mergeCells count="1">
    <mergeCell ref="B4:F4"/>
  </mergeCells>
  <pageMargins left="0.31496062992125984" right="0.31496062992125984" top="0.35433070866141736" bottom="0.15748031496062992" header="0.31496062992125984" footer="0.31496062992125984"/>
  <pageSetup paperSize="9" orientation="portrait" r:id="rId1"/>
  <ignoredErrors>
    <ignoredError sqref="B12:B16 B18 B22" formula="1"/>
    <ignoredError sqref="C6:D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9"/>
  <sheetViews>
    <sheetView showGridLines="0" zoomScaleNormal="100" workbookViewId="0"/>
  </sheetViews>
  <sheetFormatPr defaultRowHeight="15" x14ac:dyDescent="0.25"/>
  <cols>
    <col min="1" max="1" width="15.140625" customWidth="1"/>
    <col min="5" max="5" width="9.28515625" customWidth="1"/>
    <col min="6" max="6" width="11.28515625" customWidth="1"/>
  </cols>
  <sheetData>
    <row r="1" spans="1:8" x14ac:dyDescent="0.25">
      <c r="A1" s="2" t="s">
        <v>11</v>
      </c>
    </row>
    <row r="2" spans="1:8" x14ac:dyDescent="0.25">
      <c r="A2" s="1" t="s">
        <v>48</v>
      </c>
      <c r="B2" s="2"/>
      <c r="C2" s="2"/>
      <c r="D2" s="2"/>
      <c r="E2" s="2"/>
      <c r="F2" s="2"/>
    </row>
    <row r="3" spans="1:8" ht="5.25" customHeight="1" thickBot="1" x14ac:dyDescent="0.3">
      <c r="A3" s="2"/>
      <c r="B3" s="2"/>
      <c r="C3" s="2"/>
      <c r="D3" s="2"/>
      <c r="E3" s="2"/>
      <c r="F3" s="2"/>
    </row>
    <row r="4" spans="1:8" x14ac:dyDescent="0.25">
      <c r="A4" s="16" t="s">
        <v>0</v>
      </c>
      <c r="B4" s="17" t="s">
        <v>14</v>
      </c>
      <c r="C4" s="17"/>
      <c r="D4" s="17"/>
      <c r="E4" s="17"/>
      <c r="F4" s="17"/>
    </row>
    <row r="5" spans="1:8" x14ac:dyDescent="0.25">
      <c r="A5" s="4"/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1:8" x14ac:dyDescent="0.25">
      <c r="A6" s="7" t="s">
        <v>1</v>
      </c>
      <c r="B6" s="37">
        <f>SUM(C6:F6)</f>
        <v>1039</v>
      </c>
      <c r="C6" s="37">
        <f>SUM(C7:C11)</f>
        <v>292</v>
      </c>
      <c r="D6" s="37">
        <f>SUM(D7:D11)</f>
        <v>361</v>
      </c>
      <c r="E6" s="37">
        <f>SUM(E7:E11)</f>
        <v>15</v>
      </c>
      <c r="F6" s="37">
        <f>SUM(F7:F11)</f>
        <v>371</v>
      </c>
    </row>
    <row r="7" spans="1:8" ht="12" customHeight="1" x14ac:dyDescent="0.25">
      <c r="A7" s="2" t="s">
        <v>7</v>
      </c>
      <c r="B7" s="38">
        <f>SUM(B13,B19)</f>
        <v>190</v>
      </c>
      <c r="C7" s="33">
        <f>IF(SUM(C13,C19)=0,"-",SUM(C13,C19))</f>
        <v>55</v>
      </c>
      <c r="D7" s="33">
        <f>IF(SUM(D13,D19)=0,"-",SUM(D13,D19))</f>
        <v>118</v>
      </c>
      <c r="E7" s="33">
        <f>IF(SUM(E13,E19)=0,"-",SUM(E13,E19))</f>
        <v>6</v>
      </c>
      <c r="F7" s="33">
        <f>IF(SUM(F13,F19)=0,"-",SUM(F13,F19))</f>
        <v>11</v>
      </c>
      <c r="H7" s="52"/>
    </row>
    <row r="8" spans="1:8" ht="12" customHeight="1" x14ac:dyDescent="0.25">
      <c r="A8" s="2" t="s">
        <v>2</v>
      </c>
      <c r="B8" s="38">
        <f>SUM(B14,B20)</f>
        <v>211</v>
      </c>
      <c r="C8" s="33">
        <f t="shared" ref="C8:F11" si="0">IF(SUM(C14,C20)=0,"-",SUM(C14,C20))</f>
        <v>179</v>
      </c>
      <c r="D8" s="33">
        <f t="shared" si="0"/>
        <v>28</v>
      </c>
      <c r="E8" s="33">
        <f t="shared" si="0"/>
        <v>2</v>
      </c>
      <c r="F8" s="33">
        <f t="shared" si="0"/>
        <v>2</v>
      </c>
      <c r="H8" s="52"/>
    </row>
    <row r="9" spans="1:8" ht="12" customHeight="1" x14ac:dyDescent="0.25">
      <c r="A9" s="2" t="s">
        <v>3</v>
      </c>
      <c r="B9" s="38">
        <f>SUM(B15,B21)</f>
        <v>206</v>
      </c>
      <c r="C9" s="33">
        <f t="shared" si="0"/>
        <v>11</v>
      </c>
      <c r="D9" s="33">
        <f t="shared" si="0"/>
        <v>179</v>
      </c>
      <c r="E9" s="33">
        <f t="shared" si="0"/>
        <v>5</v>
      </c>
      <c r="F9" s="33">
        <f t="shared" si="0"/>
        <v>11</v>
      </c>
      <c r="H9" s="52"/>
    </row>
    <row r="10" spans="1:8" ht="12" customHeight="1" x14ac:dyDescent="0.25">
      <c r="A10" s="2" t="s">
        <v>4</v>
      </c>
      <c r="B10" s="38">
        <f>SUM(B16,B22)</f>
        <v>5</v>
      </c>
      <c r="C10" s="33">
        <f t="shared" si="0"/>
        <v>1</v>
      </c>
      <c r="D10" s="33" t="str">
        <f t="shared" si="0"/>
        <v>-</v>
      </c>
      <c r="E10" s="33">
        <f t="shared" si="0"/>
        <v>2</v>
      </c>
      <c r="F10" s="33">
        <f t="shared" si="0"/>
        <v>2</v>
      </c>
    </row>
    <row r="11" spans="1:8" ht="12" customHeight="1" x14ac:dyDescent="0.25">
      <c r="A11" s="2" t="s">
        <v>5</v>
      </c>
      <c r="B11" s="38">
        <f>SUM(B17,B23)</f>
        <v>427</v>
      </c>
      <c r="C11" s="38">
        <f>SUM(C17,C23)</f>
        <v>46</v>
      </c>
      <c r="D11" s="38">
        <f>SUM(D17,D23)</f>
        <v>36</v>
      </c>
      <c r="E11" s="33" t="str">
        <f t="shared" si="0"/>
        <v>-</v>
      </c>
      <c r="F11" s="38">
        <f>SUM(F17,F23)</f>
        <v>345</v>
      </c>
      <c r="H11" s="53"/>
    </row>
    <row r="12" spans="1:8" ht="16.5" customHeight="1" x14ac:dyDescent="0.25">
      <c r="A12" s="7" t="s">
        <v>15</v>
      </c>
      <c r="B12" s="37">
        <f t="shared" ref="B12:B18" si="1">SUM(C12:F12)</f>
        <v>534</v>
      </c>
      <c r="C12" s="37">
        <f>SUM(C13:C17)</f>
        <v>133</v>
      </c>
      <c r="D12" s="37">
        <f>SUM(D13:D17)</f>
        <v>185</v>
      </c>
      <c r="E12" s="37">
        <f>SUM(E13:E17)</f>
        <v>9</v>
      </c>
      <c r="F12" s="37">
        <f>SUM(F13:F17)</f>
        <v>207</v>
      </c>
      <c r="H12" s="50"/>
    </row>
    <row r="13" spans="1:8" ht="12" customHeight="1" x14ac:dyDescent="0.25">
      <c r="A13" s="2" t="s">
        <v>7</v>
      </c>
      <c r="B13" s="38">
        <f t="shared" si="1"/>
        <v>102</v>
      </c>
      <c r="C13" s="39">
        <v>27</v>
      </c>
      <c r="D13" s="39">
        <v>65</v>
      </c>
      <c r="E13" s="35">
        <v>4</v>
      </c>
      <c r="F13" s="39">
        <v>6</v>
      </c>
    </row>
    <row r="14" spans="1:8" ht="12" customHeight="1" x14ac:dyDescent="0.25">
      <c r="A14" s="2" t="s">
        <v>2</v>
      </c>
      <c r="B14" s="38">
        <f t="shared" si="1"/>
        <v>104</v>
      </c>
      <c r="C14" s="39">
        <v>83</v>
      </c>
      <c r="D14" s="39">
        <v>18</v>
      </c>
      <c r="E14" s="35">
        <v>1</v>
      </c>
      <c r="F14" s="39">
        <v>2</v>
      </c>
    </row>
    <row r="15" spans="1:8" ht="12" customHeight="1" x14ac:dyDescent="0.25">
      <c r="A15" s="2" t="s">
        <v>3</v>
      </c>
      <c r="B15" s="38">
        <f t="shared" si="1"/>
        <v>99</v>
      </c>
      <c r="C15" s="39">
        <v>3</v>
      </c>
      <c r="D15" s="39">
        <v>86</v>
      </c>
      <c r="E15" s="35">
        <v>3</v>
      </c>
      <c r="F15" s="35">
        <v>7</v>
      </c>
    </row>
    <row r="16" spans="1:8" ht="12" customHeight="1" x14ac:dyDescent="0.25">
      <c r="A16" s="2" t="s">
        <v>4</v>
      </c>
      <c r="B16" s="38">
        <f t="shared" si="1"/>
        <v>2</v>
      </c>
      <c r="C16" s="35">
        <v>1</v>
      </c>
      <c r="D16" s="35" t="s">
        <v>28</v>
      </c>
      <c r="E16" s="35">
        <v>1</v>
      </c>
      <c r="F16" s="35" t="s">
        <v>28</v>
      </c>
    </row>
    <row r="17" spans="1:6" ht="12" customHeight="1" x14ac:dyDescent="0.25">
      <c r="A17" s="2" t="s">
        <v>5</v>
      </c>
      <c r="B17" s="38">
        <f t="shared" si="1"/>
        <v>227</v>
      </c>
      <c r="C17" s="39">
        <v>19</v>
      </c>
      <c r="D17" s="39">
        <v>16</v>
      </c>
      <c r="E17" s="35" t="s">
        <v>28</v>
      </c>
      <c r="F17" s="39">
        <v>192</v>
      </c>
    </row>
    <row r="18" spans="1:6" ht="16.5" customHeight="1" x14ac:dyDescent="0.25">
      <c r="A18" s="7" t="s">
        <v>16</v>
      </c>
      <c r="B18" s="37">
        <f t="shared" si="1"/>
        <v>505</v>
      </c>
      <c r="C18" s="43">
        <f>SUM(C19:C23)</f>
        <v>159</v>
      </c>
      <c r="D18" s="43">
        <f>SUM(D19:D23)</f>
        <v>176</v>
      </c>
      <c r="E18" s="43">
        <f>SUM(E19:E23)</f>
        <v>6</v>
      </c>
      <c r="F18" s="43">
        <f>SUM(F19:F23)</f>
        <v>164</v>
      </c>
    </row>
    <row r="19" spans="1:6" ht="12" customHeight="1" x14ac:dyDescent="0.25">
      <c r="A19" s="2" t="s">
        <v>7</v>
      </c>
      <c r="B19" s="38">
        <f>IF(SUM(C19:F19)=0,"-",SUM(C19:F19))</f>
        <v>88</v>
      </c>
      <c r="C19" s="39">
        <v>28</v>
      </c>
      <c r="D19" s="39">
        <v>53</v>
      </c>
      <c r="E19" s="35">
        <v>2</v>
      </c>
      <c r="F19" s="39">
        <v>5</v>
      </c>
    </row>
    <row r="20" spans="1:6" ht="12" customHeight="1" x14ac:dyDescent="0.25">
      <c r="A20" s="2" t="s">
        <v>2</v>
      </c>
      <c r="B20" s="38">
        <f>IF(SUM(C20:F20)=0,"-",SUM(C20:F20))</f>
        <v>107</v>
      </c>
      <c r="C20" s="39">
        <v>96</v>
      </c>
      <c r="D20" s="39">
        <v>10</v>
      </c>
      <c r="E20" s="35">
        <v>1</v>
      </c>
      <c r="F20" s="35">
        <v>0</v>
      </c>
    </row>
    <row r="21" spans="1:6" ht="12" customHeight="1" x14ac:dyDescent="0.25">
      <c r="A21" s="2" t="s">
        <v>3</v>
      </c>
      <c r="B21" s="38">
        <f>IF(SUM(C21:F21)=0,"-",SUM(C21:F21))</f>
        <v>107</v>
      </c>
      <c r="C21" s="34">
        <v>8</v>
      </c>
      <c r="D21" s="34">
        <v>93</v>
      </c>
      <c r="E21" s="35">
        <v>2</v>
      </c>
      <c r="F21" s="34">
        <v>4</v>
      </c>
    </row>
    <row r="22" spans="1:6" ht="12" customHeight="1" x14ac:dyDescent="0.25">
      <c r="A22" s="2" t="s">
        <v>4</v>
      </c>
      <c r="B22" s="33">
        <f>IF(SUM(C22:F22)=0,"-",SUM(C22:F22))</f>
        <v>3</v>
      </c>
      <c r="C22" s="35" t="s">
        <v>28</v>
      </c>
      <c r="D22" s="35" t="s">
        <v>28</v>
      </c>
      <c r="E22" s="35">
        <v>1</v>
      </c>
      <c r="F22" s="35">
        <v>2</v>
      </c>
    </row>
    <row r="23" spans="1:6" ht="12" customHeight="1" thickBot="1" x14ac:dyDescent="0.3">
      <c r="A23" s="3" t="s">
        <v>5</v>
      </c>
      <c r="B23" s="40">
        <f>IF(SUM(C23:F23)=0,"-",SUM(C23:F23))</f>
        <v>200</v>
      </c>
      <c r="C23" s="41">
        <v>27</v>
      </c>
      <c r="D23" s="41">
        <v>20</v>
      </c>
      <c r="E23" s="49" t="s">
        <v>28</v>
      </c>
      <c r="F23" s="41">
        <v>153</v>
      </c>
    </row>
    <row r="24" spans="1:6" x14ac:dyDescent="0.25">
      <c r="A24" s="9" t="s">
        <v>10</v>
      </c>
      <c r="B24" s="2"/>
      <c r="C24" s="2"/>
      <c r="D24" s="2"/>
      <c r="E24" s="2"/>
      <c r="F24" s="2"/>
    </row>
    <row r="25" spans="1:6" x14ac:dyDescent="0.25">
      <c r="A25" s="28" t="s">
        <v>53</v>
      </c>
      <c r="B25" s="2"/>
      <c r="C25" s="2"/>
      <c r="D25" s="2"/>
      <c r="E25" s="2"/>
      <c r="F25" s="2"/>
    </row>
    <row r="26" spans="1:6" ht="22.5" customHeight="1" x14ac:dyDescent="0.25">
      <c r="A26" s="1" t="s">
        <v>49</v>
      </c>
      <c r="B26" s="2"/>
      <c r="C26" s="2"/>
      <c r="D26" s="2"/>
      <c r="E26" s="2"/>
      <c r="F26" s="2"/>
    </row>
    <row r="27" spans="1:6" ht="6.75" customHeight="1" thickBot="1" x14ac:dyDescent="0.3">
      <c r="A27" s="2"/>
      <c r="B27" s="2"/>
      <c r="C27" s="2"/>
      <c r="D27" s="2"/>
      <c r="E27" s="2"/>
      <c r="F27" s="2"/>
    </row>
    <row r="28" spans="1:6" x14ac:dyDescent="0.25">
      <c r="A28" s="16" t="s">
        <v>0</v>
      </c>
      <c r="B28" s="17" t="s">
        <v>17</v>
      </c>
      <c r="C28" s="17"/>
      <c r="D28" s="17"/>
      <c r="E28" s="17"/>
      <c r="F28" s="17"/>
    </row>
    <row r="29" spans="1:6" x14ac:dyDescent="0.25">
      <c r="A29" s="4"/>
      <c r="B29" s="5" t="s">
        <v>1</v>
      </c>
      <c r="C29" s="5" t="s">
        <v>2</v>
      </c>
      <c r="D29" s="5" t="s">
        <v>3</v>
      </c>
      <c r="E29" s="5" t="s">
        <v>4</v>
      </c>
      <c r="F29" s="5" t="s">
        <v>5</v>
      </c>
    </row>
    <row r="30" spans="1:6" x14ac:dyDescent="0.25">
      <c r="A30" s="7" t="s">
        <v>1</v>
      </c>
      <c r="B30" s="7">
        <f>SUM(B31:B35)</f>
        <v>836</v>
      </c>
      <c r="C30" s="7">
        <f t="shared" ref="C30:F30" si="2">SUM(C31:C35)</f>
        <v>331</v>
      </c>
      <c r="D30" s="7">
        <f t="shared" si="2"/>
        <v>355</v>
      </c>
      <c r="E30" s="7">
        <f t="shared" si="2"/>
        <v>25</v>
      </c>
      <c r="F30" s="7">
        <f t="shared" si="2"/>
        <v>125</v>
      </c>
    </row>
    <row r="31" spans="1:6" ht="12" customHeight="1" x14ac:dyDescent="0.25">
      <c r="A31" s="2" t="s">
        <v>7</v>
      </c>
      <c r="B31" s="2">
        <f>SUM(B37,B43)</f>
        <v>297</v>
      </c>
      <c r="C31" s="8">
        <f t="shared" ref="C31:F35" si="3">IF(SUM(C37,C43)=0,"-",SUM(C37,C43))</f>
        <v>100</v>
      </c>
      <c r="D31" s="8">
        <f t="shared" si="3"/>
        <v>167</v>
      </c>
      <c r="E31" s="8">
        <f t="shared" si="3"/>
        <v>10</v>
      </c>
      <c r="F31" s="8">
        <f t="shared" si="3"/>
        <v>20</v>
      </c>
    </row>
    <row r="32" spans="1:6" ht="11.25" customHeight="1" x14ac:dyDescent="0.25">
      <c r="A32" s="2" t="s">
        <v>2</v>
      </c>
      <c r="B32" s="2">
        <f>SUM(B38,B44)</f>
        <v>184</v>
      </c>
      <c r="C32" s="8">
        <f t="shared" si="3"/>
        <v>163</v>
      </c>
      <c r="D32" s="8">
        <f t="shared" si="3"/>
        <v>21</v>
      </c>
      <c r="E32" s="8" t="str">
        <f t="shared" si="3"/>
        <v>-</v>
      </c>
      <c r="F32" s="8" t="str">
        <f t="shared" si="3"/>
        <v>-</v>
      </c>
    </row>
    <row r="33" spans="1:8" ht="11.25" customHeight="1" x14ac:dyDescent="0.25">
      <c r="A33" s="2" t="s">
        <v>3</v>
      </c>
      <c r="B33" s="2">
        <f>SUM(B39,B45)</f>
        <v>169</v>
      </c>
      <c r="C33" s="8">
        <f t="shared" si="3"/>
        <v>19</v>
      </c>
      <c r="D33" s="8">
        <f t="shared" si="3"/>
        <v>132</v>
      </c>
      <c r="E33" s="8">
        <f t="shared" si="3"/>
        <v>8</v>
      </c>
      <c r="F33" s="8">
        <f t="shared" si="3"/>
        <v>10</v>
      </c>
    </row>
    <row r="34" spans="1:8" ht="11.25" customHeight="1" x14ac:dyDescent="0.25">
      <c r="A34" s="2" t="s">
        <v>4</v>
      </c>
      <c r="B34" s="8">
        <f>IF(SUM(C34:F34)=0,"-",SUM(C34:F34))</f>
        <v>8</v>
      </c>
      <c r="C34" s="8">
        <f t="shared" si="3"/>
        <v>2</v>
      </c>
      <c r="D34" s="8">
        <f t="shared" si="3"/>
        <v>4</v>
      </c>
      <c r="E34" s="8">
        <f t="shared" si="3"/>
        <v>2</v>
      </c>
      <c r="F34" s="8" t="str">
        <f t="shared" si="3"/>
        <v>-</v>
      </c>
    </row>
    <row r="35" spans="1:8" ht="11.25" customHeight="1" x14ac:dyDescent="0.25">
      <c r="A35" s="2" t="s">
        <v>5</v>
      </c>
      <c r="B35" s="2">
        <f>SUM(B41,B47)</f>
        <v>178</v>
      </c>
      <c r="C35" s="8">
        <f t="shared" si="3"/>
        <v>47</v>
      </c>
      <c r="D35" s="8">
        <f t="shared" si="3"/>
        <v>31</v>
      </c>
      <c r="E35" s="8">
        <f t="shared" si="3"/>
        <v>5</v>
      </c>
      <c r="F35" s="8">
        <f t="shared" si="3"/>
        <v>95</v>
      </c>
    </row>
    <row r="36" spans="1:8" ht="16.5" customHeight="1" x14ac:dyDescent="0.25">
      <c r="A36" s="7" t="s">
        <v>15</v>
      </c>
      <c r="B36" s="7">
        <f>SUM(B37:B41)</f>
        <v>416</v>
      </c>
      <c r="C36" s="30">
        <f t="shared" ref="C36:F36" si="4">SUM(C37:C41)</f>
        <v>162</v>
      </c>
      <c r="D36" s="30">
        <f t="shared" si="4"/>
        <v>192</v>
      </c>
      <c r="E36" s="30">
        <f t="shared" si="4"/>
        <v>10</v>
      </c>
      <c r="F36" s="30">
        <f t="shared" si="4"/>
        <v>52</v>
      </c>
      <c r="H36" s="51"/>
    </row>
    <row r="37" spans="1:8" ht="12" customHeight="1" x14ac:dyDescent="0.25">
      <c r="A37" s="2" t="s">
        <v>7</v>
      </c>
      <c r="B37" s="2">
        <f t="shared" ref="B37:B47" si="5">SUM(C37:F37)</f>
        <v>163</v>
      </c>
      <c r="C37" s="26">
        <v>50</v>
      </c>
      <c r="D37" s="26">
        <v>96</v>
      </c>
      <c r="E37" s="26">
        <v>4</v>
      </c>
      <c r="F37" s="26">
        <v>13</v>
      </c>
    </row>
    <row r="38" spans="1:8" ht="11.25" customHeight="1" x14ac:dyDescent="0.25">
      <c r="A38" s="2" t="s">
        <v>2</v>
      </c>
      <c r="B38" s="2">
        <f t="shared" si="5"/>
        <v>99</v>
      </c>
      <c r="C38" s="26">
        <v>83</v>
      </c>
      <c r="D38" s="26">
        <v>16</v>
      </c>
      <c r="E38" s="8" t="str">
        <f t="shared" ref="E38:F38" si="6">IF(SUM(E44,E50)=0,"-",SUM(E44,E50))</f>
        <v>-</v>
      </c>
      <c r="F38" s="8" t="str">
        <f t="shared" si="6"/>
        <v>-</v>
      </c>
    </row>
    <row r="39" spans="1:8" ht="11.25" customHeight="1" x14ac:dyDescent="0.25">
      <c r="A39" s="2" t="s">
        <v>3</v>
      </c>
      <c r="B39" s="2">
        <f t="shared" si="5"/>
        <v>75</v>
      </c>
      <c r="C39" s="26">
        <v>9</v>
      </c>
      <c r="D39" s="26">
        <v>59</v>
      </c>
      <c r="E39" s="27">
        <v>3</v>
      </c>
      <c r="F39" s="27">
        <v>4</v>
      </c>
    </row>
    <row r="40" spans="1:8" ht="11.25" customHeight="1" x14ac:dyDescent="0.25">
      <c r="A40" s="2" t="s">
        <v>4</v>
      </c>
      <c r="B40" s="8">
        <f>IF(SUM(C40:F40)=0,"-",SUM(C40:F40))</f>
        <v>6</v>
      </c>
      <c r="C40" s="27">
        <v>2</v>
      </c>
      <c r="D40" s="8">
        <v>4</v>
      </c>
      <c r="E40" s="58" t="s">
        <v>28</v>
      </c>
      <c r="F40" s="8" t="str">
        <f t="shared" ref="F40" si="7">IF(SUM(F46,F52)=0,"-",SUM(F46,F52))</f>
        <v>-</v>
      </c>
    </row>
    <row r="41" spans="1:8" ht="11.25" customHeight="1" x14ac:dyDescent="0.25">
      <c r="A41" s="2" t="s">
        <v>5</v>
      </c>
      <c r="B41" s="2">
        <f t="shared" si="5"/>
        <v>73</v>
      </c>
      <c r="C41" s="26">
        <v>18</v>
      </c>
      <c r="D41" s="26">
        <v>17</v>
      </c>
      <c r="E41" s="27">
        <v>3</v>
      </c>
      <c r="F41" s="26">
        <v>35</v>
      </c>
    </row>
    <row r="42" spans="1:8" ht="16.5" customHeight="1" x14ac:dyDescent="0.25">
      <c r="A42" s="7" t="s">
        <v>16</v>
      </c>
      <c r="B42" s="7">
        <f>SUM(B43:B47)</f>
        <v>420</v>
      </c>
      <c r="C42" s="30">
        <f t="shared" ref="C42:F42" si="8">SUM(C43:C47)</f>
        <v>169</v>
      </c>
      <c r="D42" s="30">
        <f t="shared" si="8"/>
        <v>163</v>
      </c>
      <c r="E42" s="30">
        <f t="shared" si="8"/>
        <v>15</v>
      </c>
      <c r="F42" s="30">
        <f t="shared" si="8"/>
        <v>73</v>
      </c>
    </row>
    <row r="43" spans="1:8" ht="12" customHeight="1" x14ac:dyDescent="0.25">
      <c r="A43" s="2" t="s">
        <v>7</v>
      </c>
      <c r="B43" s="2">
        <f t="shared" si="5"/>
        <v>134</v>
      </c>
      <c r="C43" s="29">
        <v>50</v>
      </c>
      <c r="D43" s="29">
        <v>71</v>
      </c>
      <c r="E43" s="27">
        <v>6</v>
      </c>
      <c r="F43" s="29">
        <v>7</v>
      </c>
    </row>
    <row r="44" spans="1:8" ht="11.25" customHeight="1" x14ac:dyDescent="0.25">
      <c r="A44" s="2" t="s">
        <v>2</v>
      </c>
      <c r="B44" s="2">
        <f t="shared" si="5"/>
        <v>85</v>
      </c>
      <c r="C44" s="29">
        <v>80</v>
      </c>
      <c r="D44" s="29">
        <v>5</v>
      </c>
      <c r="E44" s="8" t="str">
        <f t="shared" ref="E44:F44" si="9">IF(SUM(E50,E56)=0,"-",SUM(E50,E56))</f>
        <v>-</v>
      </c>
      <c r="F44" s="8" t="str">
        <f t="shared" si="9"/>
        <v>-</v>
      </c>
    </row>
    <row r="45" spans="1:8" ht="11.25" customHeight="1" x14ac:dyDescent="0.25">
      <c r="A45" s="2" t="s">
        <v>3</v>
      </c>
      <c r="B45" s="2">
        <f t="shared" si="5"/>
        <v>94</v>
      </c>
      <c r="C45" s="26">
        <v>10</v>
      </c>
      <c r="D45" s="26">
        <v>73</v>
      </c>
      <c r="E45" s="27">
        <v>5</v>
      </c>
      <c r="F45" s="26">
        <v>6</v>
      </c>
    </row>
    <row r="46" spans="1:8" ht="11.25" customHeight="1" x14ac:dyDescent="0.25">
      <c r="A46" s="2" t="s">
        <v>4</v>
      </c>
      <c r="B46" s="8">
        <f>IF(SUM(C46:F46)=0,"-",SUM(C46:F46))</f>
        <v>2</v>
      </c>
      <c r="C46" s="8" t="str">
        <f t="shared" ref="C46" si="10">IF(SUM(C52,C58)=0,"-",SUM(C52,C58))</f>
        <v>-</v>
      </c>
      <c r="D46" s="8" t="str">
        <f t="shared" ref="D46" si="11">IF(SUM(D52,D58)=0,"-",SUM(D52,D58))</f>
        <v>-</v>
      </c>
      <c r="E46" s="8">
        <v>2</v>
      </c>
      <c r="F46" s="8" t="str">
        <f t="shared" ref="F46" si="12">IF(SUM(F52,F58)=0,"-",SUM(F52,F58))</f>
        <v>-</v>
      </c>
    </row>
    <row r="47" spans="1:8" ht="11.25" customHeight="1" thickBot="1" x14ac:dyDescent="0.3">
      <c r="A47" s="3" t="s">
        <v>5</v>
      </c>
      <c r="B47" s="3">
        <f t="shared" si="5"/>
        <v>105</v>
      </c>
      <c r="C47" s="31">
        <v>29</v>
      </c>
      <c r="D47" s="31">
        <v>14</v>
      </c>
      <c r="E47" s="54">
        <v>2</v>
      </c>
      <c r="F47" s="31">
        <v>60</v>
      </c>
    </row>
    <row r="48" spans="1:8" x14ac:dyDescent="0.25">
      <c r="A48" s="9" t="s">
        <v>10</v>
      </c>
    </row>
    <row r="49" spans="1:9" x14ac:dyDescent="0.25">
      <c r="A49" s="28" t="s">
        <v>53</v>
      </c>
    </row>
    <row r="51" spans="1:9" x14ac:dyDescent="0.25">
      <c r="I51" s="25"/>
    </row>
    <row r="62" spans="1:9" x14ac:dyDescent="0.25">
      <c r="A62" s="9"/>
    </row>
    <row r="64" spans="1:9" x14ac:dyDescent="0.25">
      <c r="A64" s="9" t="s">
        <v>10</v>
      </c>
    </row>
    <row r="65" spans="1:9" x14ac:dyDescent="0.25">
      <c r="I65" s="28"/>
    </row>
    <row r="75" spans="1:9" x14ac:dyDescent="0.25">
      <c r="A75" s="9"/>
    </row>
    <row r="79" spans="1:9" x14ac:dyDescent="0.25">
      <c r="A79" s="9" t="s">
        <v>10</v>
      </c>
    </row>
  </sheetData>
  <pageMargins left="0.7" right="0.7" top="0.75" bottom="0.75" header="0.3" footer="0.3"/>
  <pageSetup paperSize="9" orientation="portrait" r:id="rId1"/>
  <rowBreaks count="1" manualBreakCount="1">
    <brk id="49" max="16383" man="1"/>
  </rowBreaks>
  <ignoredErrors>
    <ignoredError sqref="B34 B40 B42 B46 E1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7"/>
  <sheetViews>
    <sheetView showGridLines="0" workbookViewId="0"/>
  </sheetViews>
  <sheetFormatPr defaultRowHeight="15" x14ac:dyDescent="0.25"/>
  <cols>
    <col min="1" max="1" width="24.42578125" customWidth="1"/>
    <col min="6" max="6" width="11" customWidth="1"/>
  </cols>
  <sheetData>
    <row r="1" spans="1:9" x14ac:dyDescent="0.25">
      <c r="A1" s="2" t="s">
        <v>11</v>
      </c>
      <c r="B1" s="2"/>
      <c r="C1" s="2"/>
      <c r="D1" s="2"/>
      <c r="E1" s="2"/>
      <c r="F1" s="2"/>
    </row>
    <row r="2" spans="1:9" x14ac:dyDescent="0.25">
      <c r="A2" s="1" t="s">
        <v>50</v>
      </c>
      <c r="B2" s="2"/>
      <c r="C2" s="2"/>
      <c r="D2" s="2"/>
      <c r="E2" s="2"/>
      <c r="F2" s="2"/>
    </row>
    <row r="3" spans="1:9" ht="6.75" customHeight="1" thickBot="1" x14ac:dyDescent="0.3">
      <c r="A3" s="2"/>
      <c r="B3" s="2"/>
      <c r="C3" s="2"/>
      <c r="D3" s="2"/>
      <c r="E3" s="2"/>
      <c r="F3" s="2"/>
    </row>
    <row r="4" spans="1:9" x14ac:dyDescent="0.25">
      <c r="A4" s="16" t="s">
        <v>18</v>
      </c>
      <c r="B4" s="66" t="s">
        <v>12</v>
      </c>
      <c r="C4" s="66"/>
      <c r="D4" s="66"/>
      <c r="E4" s="66"/>
      <c r="F4" s="66"/>
    </row>
    <row r="5" spans="1:9" x14ac:dyDescent="0.25">
      <c r="A5" s="4" t="s">
        <v>19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1:9" ht="16.5" customHeight="1" x14ac:dyDescent="0.25">
      <c r="A6" s="7" t="s">
        <v>20</v>
      </c>
      <c r="B6" s="43">
        <f>SUM(B7:B9)</f>
        <v>1039</v>
      </c>
      <c r="C6" s="43">
        <f>SUM(C7:C9)</f>
        <v>292</v>
      </c>
      <c r="D6" s="43">
        <f>SUM(D7:D9)</f>
        <v>361</v>
      </c>
      <c r="E6" s="43">
        <f>SUM(E7:E9)</f>
        <v>15</v>
      </c>
      <c r="F6" s="43">
        <f>SUM(F7:F9)</f>
        <v>371</v>
      </c>
      <c r="I6" s="47"/>
    </row>
    <row r="7" spans="1:9" ht="12.75" customHeight="1" x14ac:dyDescent="0.25">
      <c r="A7" s="2" t="s">
        <v>21</v>
      </c>
      <c r="B7" s="39">
        <f>SUM(C7:F7)</f>
        <v>543</v>
      </c>
      <c r="C7" s="34">
        <v>170</v>
      </c>
      <c r="D7" s="34">
        <v>331</v>
      </c>
      <c r="E7" s="34">
        <v>13</v>
      </c>
      <c r="F7" s="34">
        <v>29</v>
      </c>
    </row>
    <row r="8" spans="1:9" ht="12.75" customHeight="1" x14ac:dyDescent="0.25">
      <c r="A8" s="2" t="s">
        <v>22</v>
      </c>
      <c r="B8" s="39">
        <f>SUM(C8:F8)</f>
        <v>90</v>
      </c>
      <c r="C8" s="34">
        <v>82</v>
      </c>
      <c r="D8" s="34">
        <v>8</v>
      </c>
      <c r="E8" s="35" t="s">
        <v>28</v>
      </c>
      <c r="F8" s="35" t="s">
        <v>28</v>
      </c>
    </row>
    <row r="9" spans="1:9" ht="12.75" customHeight="1" x14ac:dyDescent="0.25">
      <c r="A9" s="2" t="s">
        <v>23</v>
      </c>
      <c r="B9" s="39">
        <f>SUM(C9:F9)</f>
        <v>406</v>
      </c>
      <c r="C9" s="34">
        <v>40</v>
      </c>
      <c r="D9" s="34">
        <v>22</v>
      </c>
      <c r="E9" s="35">
        <v>2</v>
      </c>
      <c r="F9" s="34">
        <v>342</v>
      </c>
      <c r="I9" s="46"/>
    </row>
    <row r="10" spans="1:9" ht="16.5" customHeight="1" x14ac:dyDescent="0.25">
      <c r="A10" s="7" t="s">
        <v>24</v>
      </c>
      <c r="B10" s="37">
        <f t="shared" ref="B10:D10" si="0">SUM(B11:B13)</f>
        <v>836</v>
      </c>
      <c r="C10" s="37">
        <f t="shared" si="0"/>
        <v>331</v>
      </c>
      <c r="D10" s="37">
        <f t="shared" si="0"/>
        <v>355</v>
      </c>
      <c r="E10" s="37">
        <f>SUM(E11:E13)</f>
        <v>25</v>
      </c>
      <c r="F10" s="37">
        <f>SUM(F11:F13)</f>
        <v>125</v>
      </c>
    </row>
    <row r="11" spans="1:9" ht="12.75" customHeight="1" x14ac:dyDescent="0.25">
      <c r="A11" s="2" t="s">
        <v>21</v>
      </c>
      <c r="B11" s="38">
        <f>SUM(C11:F11)</f>
        <v>577</v>
      </c>
      <c r="C11" s="39">
        <v>219</v>
      </c>
      <c r="D11" s="39">
        <v>318</v>
      </c>
      <c r="E11" s="39">
        <v>18</v>
      </c>
      <c r="F11" s="39">
        <v>22</v>
      </c>
    </row>
    <row r="12" spans="1:9" ht="12.75" customHeight="1" x14ac:dyDescent="0.25">
      <c r="A12" s="2" t="s">
        <v>22</v>
      </c>
      <c r="B12" s="38">
        <f>SUM(C12:F12)</f>
        <v>84</v>
      </c>
      <c r="C12" s="39">
        <v>74</v>
      </c>
      <c r="D12" s="39">
        <v>9</v>
      </c>
      <c r="E12" s="35" t="s">
        <v>28</v>
      </c>
      <c r="F12" s="35">
        <v>1</v>
      </c>
    </row>
    <row r="13" spans="1:9" ht="12.75" customHeight="1" x14ac:dyDescent="0.25">
      <c r="A13" s="2" t="s">
        <v>23</v>
      </c>
      <c r="B13" s="38">
        <f>SUM(C13:F13)</f>
        <v>175</v>
      </c>
      <c r="C13" s="39">
        <v>38</v>
      </c>
      <c r="D13" s="39">
        <v>28</v>
      </c>
      <c r="E13" s="39">
        <v>7</v>
      </c>
      <c r="F13" s="39">
        <v>102</v>
      </c>
    </row>
    <row r="14" spans="1:9" ht="16.5" customHeight="1" x14ac:dyDescent="0.25">
      <c r="A14" s="7" t="s">
        <v>25</v>
      </c>
      <c r="B14" s="37">
        <f>B6-B10</f>
        <v>203</v>
      </c>
      <c r="C14" s="37">
        <f>C6-C10</f>
        <v>-39</v>
      </c>
      <c r="D14" s="37">
        <f>D6-D10</f>
        <v>6</v>
      </c>
      <c r="E14" s="37">
        <f>E6-E10</f>
        <v>-10</v>
      </c>
      <c r="F14" s="37">
        <f>F6-F10</f>
        <v>246</v>
      </c>
    </row>
    <row r="15" spans="1:9" ht="12.75" customHeight="1" x14ac:dyDescent="0.25">
      <c r="A15" s="2" t="s">
        <v>21</v>
      </c>
      <c r="B15" s="38">
        <f>SUM(C15:F15)</f>
        <v>-34</v>
      </c>
      <c r="C15" s="42">
        <f t="shared" ref="C15:F17" si="1">SUM(C7)-SUM(C11)</f>
        <v>-49</v>
      </c>
      <c r="D15" s="42">
        <f t="shared" si="1"/>
        <v>13</v>
      </c>
      <c r="E15" s="42">
        <f t="shared" si="1"/>
        <v>-5</v>
      </c>
      <c r="F15" s="42">
        <f t="shared" si="1"/>
        <v>7</v>
      </c>
    </row>
    <row r="16" spans="1:9" ht="12.75" customHeight="1" x14ac:dyDescent="0.25">
      <c r="A16" s="2" t="s">
        <v>22</v>
      </c>
      <c r="B16" s="38">
        <f>SUM(C16:F16)</f>
        <v>6</v>
      </c>
      <c r="C16" s="42">
        <f t="shared" si="1"/>
        <v>8</v>
      </c>
      <c r="D16" s="42">
        <f t="shared" si="1"/>
        <v>-1</v>
      </c>
      <c r="E16" s="42" t="str">
        <f>IF(SUM(E8)-SUM(E12)=0,"-",SUM(E8)-SUM(E12))</f>
        <v>-</v>
      </c>
      <c r="F16" s="42">
        <f>IF(SUM(F8)-SUM(F12)=0,"-",(SUM(F8)-SUM(F12)))</f>
        <v>-1</v>
      </c>
    </row>
    <row r="17" spans="1:6" ht="12.75" customHeight="1" x14ac:dyDescent="0.25">
      <c r="A17" s="2" t="s">
        <v>23</v>
      </c>
      <c r="B17" s="38">
        <f>SUM(C17:F17)</f>
        <v>231</v>
      </c>
      <c r="C17" s="42">
        <f t="shared" si="1"/>
        <v>2</v>
      </c>
      <c r="D17" s="42">
        <f>IF(SUM(D9)-SUM(D13)=0,"-",SUM(D9)-SUM(D13))</f>
        <v>-6</v>
      </c>
      <c r="E17" s="42">
        <f>IF(SUM(E9)-SUM(E13)=0,"-",SUM(E9)-SUM(E13))</f>
        <v>-5</v>
      </c>
      <c r="F17" s="42">
        <f t="shared" si="1"/>
        <v>240</v>
      </c>
    </row>
    <row r="18" spans="1:6" ht="16.5" customHeight="1" x14ac:dyDescent="0.25">
      <c r="A18" s="7" t="s">
        <v>26</v>
      </c>
      <c r="B18" s="18">
        <f>SUM(B19:B21)</f>
        <v>100</v>
      </c>
      <c r="C18" s="18">
        <f>SUM(C19:C21)</f>
        <v>100</v>
      </c>
      <c r="D18" s="18">
        <f>SUM(D19:D21)</f>
        <v>100</v>
      </c>
      <c r="E18" s="18">
        <f>SUM(E19:E21)</f>
        <v>100</v>
      </c>
      <c r="F18" s="18">
        <f>SUM(F19:F21)</f>
        <v>100</v>
      </c>
    </row>
    <row r="19" spans="1:6" ht="12.75" customHeight="1" x14ac:dyDescent="0.25">
      <c r="A19" s="2" t="s">
        <v>21</v>
      </c>
      <c r="B19" s="11">
        <f>SUM(B7)/SUM(B$6)*100</f>
        <v>52.26179018286814</v>
      </c>
      <c r="C19" s="11">
        <f>SUM(C7)/SUM(C$6)*100</f>
        <v>58.219178082191782</v>
      </c>
      <c r="D19" s="11">
        <f>SUM(D7)/SUM(D$6)*100</f>
        <v>91.689750692520775</v>
      </c>
      <c r="E19" s="11">
        <f>SUM(E7)/SUM(E$6)*100</f>
        <v>86.666666666666671</v>
      </c>
      <c r="F19" s="11">
        <f>SUM(F7)/SUM(F$6)*100</f>
        <v>7.8167115902964959</v>
      </c>
    </row>
    <row r="20" spans="1:6" ht="12.75" customHeight="1" x14ac:dyDescent="0.25">
      <c r="A20" s="2" t="s">
        <v>22</v>
      </c>
      <c r="B20" s="11">
        <f>SUM(B8)/SUM(B$6)*100</f>
        <v>8.6621751684311832</v>
      </c>
      <c r="C20" s="11">
        <f t="shared" ref="B20:F21" si="2">SUM(C8)/SUM(C$6)*100</f>
        <v>28.082191780821919</v>
      </c>
      <c r="D20" s="11">
        <f t="shared" si="2"/>
        <v>2.21606648199446</v>
      </c>
      <c r="E20" s="11">
        <f>SUM(E8)/SUM(E$6)*100</f>
        <v>0</v>
      </c>
      <c r="F20" s="11">
        <f t="shared" si="2"/>
        <v>0</v>
      </c>
    </row>
    <row r="21" spans="1:6" ht="12.75" customHeight="1" x14ac:dyDescent="0.25">
      <c r="A21" s="2" t="s">
        <v>23</v>
      </c>
      <c r="B21" s="11">
        <f t="shared" si="2"/>
        <v>39.076034648700677</v>
      </c>
      <c r="C21" s="11">
        <f t="shared" si="2"/>
        <v>13.698630136986301</v>
      </c>
      <c r="D21" s="11">
        <f t="shared" si="2"/>
        <v>6.094182825484765</v>
      </c>
      <c r="E21" s="11">
        <f>IF(E9="-","-",SUM(E9)/SUM(E$6)*100)</f>
        <v>13.333333333333334</v>
      </c>
      <c r="F21" s="11">
        <f t="shared" si="2"/>
        <v>92.183288409703508</v>
      </c>
    </row>
    <row r="22" spans="1:6" ht="16.5" customHeight="1" x14ac:dyDescent="0.25">
      <c r="A22" s="7" t="s">
        <v>27</v>
      </c>
      <c r="B22" s="18">
        <f t="shared" ref="B22:D22" si="3">SUM(B23:B25)</f>
        <v>100</v>
      </c>
      <c r="C22" s="18">
        <f t="shared" si="3"/>
        <v>100</v>
      </c>
      <c r="D22" s="18">
        <f t="shared" si="3"/>
        <v>100</v>
      </c>
      <c r="E22" s="18">
        <f>SUM(E23:E25)</f>
        <v>100</v>
      </c>
      <c r="F22" s="18">
        <f>SUM(F23:F25)</f>
        <v>100</v>
      </c>
    </row>
    <row r="23" spans="1:6" ht="12.75" customHeight="1" x14ac:dyDescent="0.25">
      <c r="A23" s="2" t="s">
        <v>21</v>
      </c>
      <c r="B23" s="11">
        <f>SUM(B11)/SUM(B$10)*100</f>
        <v>69.019138755980862</v>
      </c>
      <c r="C23" s="11">
        <f>SUM(C11)/SUM(C$10)*100</f>
        <v>66.163141993957709</v>
      </c>
      <c r="D23" s="11">
        <f>SUM(D11)/SUM(D$10)*100</f>
        <v>89.577464788732399</v>
      </c>
      <c r="E23" s="11">
        <f>SUM(E11)/SUM(E$10)*100</f>
        <v>72</v>
      </c>
      <c r="F23" s="11">
        <f>SUM(F11)/SUM(F$10)*100</f>
        <v>17.599999999999998</v>
      </c>
    </row>
    <row r="24" spans="1:6" ht="12.75" customHeight="1" x14ac:dyDescent="0.25">
      <c r="A24" s="2" t="s">
        <v>22</v>
      </c>
      <c r="B24" s="11">
        <f t="shared" ref="B24:F25" si="4">SUM(B12)/SUM(B$10)*100</f>
        <v>10.047846889952153</v>
      </c>
      <c r="C24" s="11">
        <f t="shared" si="4"/>
        <v>22.356495468277945</v>
      </c>
      <c r="D24" s="11">
        <f t="shared" si="4"/>
        <v>2.535211267605634</v>
      </c>
      <c r="E24" s="11" t="str">
        <f>IF(E12="-","-",SUM(E12)/SUM(E$10)*100)</f>
        <v>-</v>
      </c>
      <c r="F24" s="11">
        <f t="shared" si="4"/>
        <v>0.8</v>
      </c>
    </row>
    <row r="25" spans="1:6" ht="12.75" customHeight="1" thickBot="1" x14ac:dyDescent="0.3">
      <c r="A25" s="3" t="s">
        <v>23</v>
      </c>
      <c r="B25" s="13">
        <f t="shared" si="4"/>
        <v>20.933014354066987</v>
      </c>
      <c r="C25" s="13">
        <f t="shared" si="4"/>
        <v>11.48036253776435</v>
      </c>
      <c r="D25" s="13">
        <f t="shared" si="4"/>
        <v>7.887323943661972</v>
      </c>
      <c r="E25" s="13">
        <f t="shared" si="4"/>
        <v>28.000000000000004</v>
      </c>
      <c r="F25" s="13">
        <f t="shared" si="4"/>
        <v>81.599999999999994</v>
      </c>
    </row>
    <row r="26" spans="1:6" x14ac:dyDescent="0.25">
      <c r="A26" s="9" t="s">
        <v>10</v>
      </c>
      <c r="E26" s="8"/>
      <c r="F26" s="8"/>
    </row>
    <row r="27" spans="1:6" x14ac:dyDescent="0.25">
      <c r="A27" s="28" t="s">
        <v>53</v>
      </c>
    </row>
    <row r="28" spans="1:6" x14ac:dyDescent="0.25">
      <c r="A28" s="2"/>
      <c r="B28" s="2"/>
      <c r="C28" s="2"/>
      <c r="D28" s="2"/>
    </row>
    <row r="29" spans="1:6" x14ac:dyDescent="0.25">
      <c r="A29" s="2"/>
      <c r="B29" s="2"/>
      <c r="C29" s="2"/>
      <c r="D29" s="2"/>
      <c r="E29" s="2"/>
      <c r="F29" s="2"/>
    </row>
    <row r="30" spans="1:6" x14ac:dyDescent="0.25">
      <c r="A30" s="2"/>
      <c r="B30" s="2"/>
      <c r="C30" s="2"/>
      <c r="D30" s="2"/>
      <c r="E30" s="2"/>
      <c r="F30" s="2"/>
    </row>
    <row r="31" spans="1:6" x14ac:dyDescent="0.25">
      <c r="A31" s="2"/>
      <c r="B31" s="2"/>
      <c r="C31" s="2"/>
      <c r="D31" s="2"/>
      <c r="E31" s="2"/>
      <c r="F31" s="2"/>
    </row>
    <row r="32" spans="1:6" x14ac:dyDescent="0.25">
      <c r="A32" s="2"/>
      <c r="B32" s="2"/>
      <c r="C32" s="2"/>
      <c r="D32" s="2"/>
      <c r="E32" s="2"/>
      <c r="F32" s="2"/>
    </row>
    <row r="33" spans="1:6" x14ac:dyDescent="0.25">
      <c r="A33" s="2"/>
      <c r="B33" s="2"/>
      <c r="C33" s="2"/>
      <c r="D33" s="2"/>
      <c r="E33" s="2"/>
      <c r="F33" s="2"/>
    </row>
    <row r="34" spans="1:6" x14ac:dyDescent="0.25">
      <c r="A34" s="2"/>
      <c r="B34" s="2"/>
      <c r="C34" s="2"/>
      <c r="D34" s="2"/>
      <c r="E34" s="2"/>
      <c r="F34" s="2"/>
    </row>
    <row r="35" spans="1:6" x14ac:dyDescent="0.25">
      <c r="A35" s="2"/>
      <c r="B35" s="2"/>
      <c r="C35" s="2"/>
      <c r="D35" s="2"/>
      <c r="E35" s="2"/>
      <c r="F35" s="2"/>
    </row>
    <row r="36" spans="1:6" x14ac:dyDescent="0.25">
      <c r="A36" s="2"/>
      <c r="B36" s="2"/>
      <c r="C36" s="2"/>
      <c r="D36" s="2"/>
      <c r="E36" s="2"/>
      <c r="F36" s="2"/>
    </row>
    <row r="37" spans="1:6" x14ac:dyDescent="0.25">
      <c r="A37" s="2"/>
      <c r="B37" s="2"/>
      <c r="C37" s="2"/>
      <c r="D37" s="2"/>
      <c r="E37" s="2"/>
      <c r="F37" s="2"/>
    </row>
    <row r="38" spans="1:6" x14ac:dyDescent="0.25">
      <c r="A38" s="9"/>
      <c r="B38" s="2"/>
      <c r="C38" s="2"/>
      <c r="D38" s="2"/>
      <c r="E38" s="2"/>
      <c r="F38" s="2"/>
    </row>
    <row r="39" spans="1:6" ht="23.25" customHeight="1" x14ac:dyDescent="0.25">
      <c r="A39" s="9"/>
      <c r="B39" s="2"/>
      <c r="C39" s="2"/>
      <c r="D39" s="2"/>
      <c r="E39" s="2"/>
      <c r="F39" s="2"/>
    </row>
    <row r="40" spans="1:6" x14ac:dyDescent="0.25">
      <c r="A40" s="9" t="s">
        <v>10</v>
      </c>
      <c r="B40" s="2"/>
      <c r="C40" s="2"/>
      <c r="D40" s="2"/>
      <c r="E40" s="2"/>
      <c r="F40" s="2"/>
    </row>
    <row r="41" spans="1:6" ht="9" customHeight="1" x14ac:dyDescent="0.25">
      <c r="B41" s="2"/>
      <c r="C41" s="2"/>
      <c r="D41" s="2"/>
      <c r="E41" s="2"/>
      <c r="F41" s="2"/>
    </row>
    <row r="42" spans="1:6" x14ac:dyDescent="0.25">
      <c r="A42" s="2"/>
      <c r="B42" s="2"/>
      <c r="C42" s="2"/>
      <c r="D42" s="2"/>
      <c r="E42" s="2"/>
      <c r="F42" s="2"/>
    </row>
    <row r="43" spans="1:6" x14ac:dyDescent="0.25">
      <c r="A43" s="2"/>
      <c r="B43" s="2"/>
      <c r="C43" s="2"/>
      <c r="D43" s="2"/>
      <c r="E43" s="2"/>
      <c r="F43" s="2"/>
    </row>
    <row r="44" spans="1:6" x14ac:dyDescent="0.25">
      <c r="A44" s="2"/>
      <c r="B44" s="2"/>
      <c r="C44" s="2"/>
      <c r="D44" s="2"/>
      <c r="E44" s="2"/>
      <c r="F44" s="2"/>
    </row>
    <row r="45" spans="1:6" x14ac:dyDescent="0.25">
      <c r="A45" s="2"/>
      <c r="B45" s="2"/>
      <c r="C45" s="2"/>
      <c r="D45" s="2"/>
      <c r="E45" s="2"/>
      <c r="F45" s="2"/>
    </row>
    <row r="46" spans="1:6" x14ac:dyDescent="0.25">
      <c r="A46" s="2"/>
      <c r="B46" s="2"/>
      <c r="C46" s="2"/>
      <c r="D46" s="2"/>
      <c r="E46" s="2"/>
      <c r="F46" s="2"/>
    </row>
    <row r="47" spans="1:6" x14ac:dyDescent="0.25">
      <c r="A47" s="2"/>
      <c r="B47" s="2"/>
      <c r="C47" s="2"/>
      <c r="D47" s="2"/>
      <c r="E47" s="2"/>
      <c r="F47" s="2"/>
    </row>
    <row r="48" spans="1:6" x14ac:dyDescent="0.25">
      <c r="A48" s="2"/>
      <c r="B48" s="2"/>
      <c r="C48" s="2"/>
      <c r="D48" s="2"/>
      <c r="E48" s="2"/>
      <c r="F48" s="2"/>
    </row>
    <row r="49" spans="1:7" x14ac:dyDescent="0.25">
      <c r="A49" s="9"/>
      <c r="B49" s="2"/>
      <c r="C49" s="2"/>
      <c r="D49" s="2"/>
      <c r="E49" s="2"/>
      <c r="F49" s="2"/>
    </row>
    <row r="50" spans="1:7" ht="20.25" customHeight="1" x14ac:dyDescent="0.25">
      <c r="B50" s="2"/>
      <c r="C50" s="2"/>
      <c r="D50" s="2"/>
      <c r="E50" s="2"/>
      <c r="F50" s="2"/>
    </row>
    <row r="51" spans="1:7" x14ac:dyDescent="0.25">
      <c r="A51" s="2"/>
      <c r="B51" s="2"/>
      <c r="C51" s="2"/>
      <c r="D51" s="2"/>
      <c r="E51" s="2"/>
      <c r="F51" s="2"/>
    </row>
    <row r="52" spans="1:7" x14ac:dyDescent="0.25">
      <c r="A52" s="9" t="s">
        <v>10</v>
      </c>
      <c r="B52" s="2"/>
      <c r="C52" s="2"/>
      <c r="D52" s="2"/>
      <c r="E52" s="2"/>
      <c r="F52" s="2"/>
    </row>
    <row r="53" spans="1:7" x14ac:dyDescent="0.25">
      <c r="A53" s="9" t="s">
        <v>10</v>
      </c>
      <c r="B53" s="2"/>
      <c r="C53" s="2"/>
      <c r="D53" s="2"/>
      <c r="E53" s="2"/>
      <c r="F53" s="2"/>
    </row>
    <row r="54" spans="1:7" x14ac:dyDescent="0.25">
      <c r="B54" s="2"/>
      <c r="C54" s="2"/>
      <c r="D54" s="2"/>
      <c r="E54" s="2"/>
      <c r="F54" s="2"/>
    </row>
    <row r="55" spans="1:7" x14ac:dyDescent="0.25">
      <c r="A55" s="2"/>
      <c r="B55" s="2"/>
      <c r="C55" s="2"/>
      <c r="D55" s="2"/>
      <c r="E55" s="2"/>
      <c r="F55" s="2"/>
    </row>
    <row r="56" spans="1:7" x14ac:dyDescent="0.25">
      <c r="A56" s="2"/>
      <c r="B56" s="2"/>
      <c r="C56" s="2"/>
      <c r="D56" s="2"/>
      <c r="E56" s="2"/>
      <c r="F56" s="2"/>
    </row>
    <row r="57" spans="1:7" x14ac:dyDescent="0.25">
      <c r="A57" s="2"/>
      <c r="B57" s="2"/>
      <c r="C57" s="2"/>
      <c r="D57" s="2"/>
      <c r="E57" s="2"/>
      <c r="F57" s="2"/>
    </row>
    <row r="58" spans="1:7" x14ac:dyDescent="0.25">
      <c r="A58" s="2"/>
      <c r="B58" s="2"/>
      <c r="C58" s="2"/>
      <c r="D58" s="2"/>
      <c r="E58" s="2"/>
      <c r="F58" s="2"/>
    </row>
    <row r="59" spans="1:7" x14ac:dyDescent="0.25">
      <c r="A59" s="2"/>
      <c r="B59" s="2"/>
      <c r="C59" s="2"/>
      <c r="D59" s="2"/>
      <c r="E59" s="2"/>
      <c r="F59" s="2"/>
    </row>
    <row r="60" spans="1:7" x14ac:dyDescent="0.25">
      <c r="A60" s="2"/>
      <c r="B60" s="2"/>
      <c r="C60" s="2"/>
      <c r="D60" s="2"/>
      <c r="E60" s="2"/>
      <c r="F60" s="2"/>
      <c r="G60" s="28"/>
    </row>
    <row r="61" spans="1:7" x14ac:dyDescent="0.25">
      <c r="A61" s="2"/>
      <c r="B61" s="2"/>
      <c r="C61" s="2"/>
      <c r="D61" s="2"/>
      <c r="E61" s="2"/>
      <c r="F61" s="2"/>
    </row>
    <row r="62" spans="1:7" x14ac:dyDescent="0.25">
      <c r="A62" s="2"/>
      <c r="B62" s="2"/>
      <c r="C62" s="2"/>
      <c r="D62" s="2"/>
      <c r="E62" s="2"/>
      <c r="F62" s="2"/>
    </row>
    <row r="63" spans="1:7" x14ac:dyDescent="0.25">
      <c r="B63" s="2"/>
      <c r="C63" s="2"/>
      <c r="D63" s="2"/>
      <c r="E63" s="2"/>
      <c r="F63" s="2"/>
    </row>
    <row r="64" spans="1:7" x14ac:dyDescent="0.25">
      <c r="B64" s="2"/>
      <c r="C64" s="2"/>
      <c r="D64" s="2"/>
      <c r="E64" s="2"/>
      <c r="F64" s="2"/>
    </row>
    <row r="65" spans="1:6" x14ac:dyDescent="0.25">
      <c r="A65" s="2"/>
      <c r="B65" s="2"/>
      <c r="C65" s="2"/>
      <c r="D65" s="2"/>
      <c r="E65" s="2"/>
      <c r="F65" s="2"/>
    </row>
    <row r="66" spans="1:6" x14ac:dyDescent="0.25">
      <c r="B66" s="2"/>
      <c r="C66" s="2"/>
      <c r="D66" s="2"/>
      <c r="E66" s="2"/>
      <c r="F66" s="2"/>
    </row>
    <row r="67" spans="1:6" x14ac:dyDescent="0.25">
      <c r="A67" s="9"/>
      <c r="E67" s="2"/>
      <c r="F67" s="2"/>
    </row>
  </sheetData>
  <mergeCells count="1">
    <mergeCell ref="B4:F4"/>
  </mergeCells>
  <pageMargins left="0.70866141732283472" right="0.70866141732283472" top="0.35433070866141736" bottom="0.15748031496062992" header="0.31496062992125984" footer="0.31496062992125984"/>
  <pageSetup paperSize="9" scale="90" orientation="portrait" r:id="rId1"/>
  <rowBreaks count="1" manualBreakCount="1">
    <brk id="49" max="16383" man="1"/>
  </rowBreaks>
  <ignoredErrors>
    <ignoredError sqref="B10 B14 E16:E17 E21 F16 E24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A985D-085F-4C7B-8B77-7925A4024655}">
  <dimension ref="A1:J69"/>
  <sheetViews>
    <sheetView showGridLines="0" workbookViewId="0"/>
  </sheetViews>
  <sheetFormatPr defaultRowHeight="15" x14ac:dyDescent="0.25"/>
  <cols>
    <col min="1" max="1" width="24.42578125" customWidth="1"/>
    <col min="6" max="6" width="9.28515625" customWidth="1"/>
    <col min="7" max="7" width="11.28515625" customWidth="1"/>
  </cols>
  <sheetData>
    <row r="1" spans="1:10" x14ac:dyDescent="0.25">
      <c r="A1" s="2" t="s">
        <v>11</v>
      </c>
      <c r="B1" s="2"/>
      <c r="C1" s="2"/>
      <c r="D1" s="2"/>
      <c r="E1" s="2"/>
      <c r="F1" s="2"/>
      <c r="G1" s="2"/>
    </row>
    <row r="2" spans="1:10" x14ac:dyDescent="0.25">
      <c r="A2" s="1" t="s">
        <v>51</v>
      </c>
      <c r="B2" s="2"/>
      <c r="C2" s="2"/>
      <c r="D2" s="2"/>
      <c r="E2" s="2"/>
      <c r="F2" s="2"/>
      <c r="G2" s="2"/>
    </row>
    <row r="3" spans="1:10" ht="6.75" customHeight="1" thickBot="1" x14ac:dyDescent="0.3">
      <c r="A3" s="2"/>
      <c r="B3" s="2"/>
      <c r="C3" s="2"/>
      <c r="D3" s="2"/>
      <c r="E3" s="2"/>
      <c r="F3" s="2"/>
      <c r="G3" s="2"/>
    </row>
    <row r="4" spans="1:10" x14ac:dyDescent="0.25">
      <c r="A4" s="16" t="s">
        <v>18</v>
      </c>
      <c r="B4" s="66" t="s">
        <v>0</v>
      </c>
      <c r="C4" s="66"/>
      <c r="D4" s="66"/>
      <c r="E4" s="66"/>
      <c r="F4" s="66"/>
      <c r="G4" s="66"/>
    </row>
    <row r="5" spans="1:10" x14ac:dyDescent="0.25">
      <c r="A5" s="4" t="s">
        <v>19</v>
      </c>
      <c r="B5" s="5" t="s">
        <v>1</v>
      </c>
      <c r="C5" s="5" t="s">
        <v>7</v>
      </c>
      <c r="D5" s="5" t="s">
        <v>2</v>
      </c>
      <c r="E5" s="5" t="s">
        <v>3</v>
      </c>
      <c r="F5" s="5" t="s">
        <v>4</v>
      </c>
      <c r="G5" s="5" t="s">
        <v>5</v>
      </c>
    </row>
    <row r="6" spans="1:10" ht="16.5" customHeight="1" x14ac:dyDescent="0.25">
      <c r="A6" s="7" t="s">
        <v>20</v>
      </c>
      <c r="B6" s="43">
        <f t="shared" ref="B6:G6" si="0">SUM(B7:B9)</f>
        <v>1039</v>
      </c>
      <c r="C6" s="45">
        <f t="shared" si="0"/>
        <v>190</v>
      </c>
      <c r="D6" s="45">
        <f t="shared" si="0"/>
        <v>211</v>
      </c>
      <c r="E6" s="45">
        <f t="shared" si="0"/>
        <v>206</v>
      </c>
      <c r="F6" s="45">
        <f t="shared" si="0"/>
        <v>5</v>
      </c>
      <c r="G6" s="45">
        <f t="shared" si="0"/>
        <v>427</v>
      </c>
      <c r="J6" s="47"/>
    </row>
    <row r="7" spans="1:10" ht="12.75" customHeight="1" x14ac:dyDescent="0.25">
      <c r="A7" s="2" t="s">
        <v>21</v>
      </c>
      <c r="B7" s="39">
        <f>SUM(C7:G7)</f>
        <v>543</v>
      </c>
      <c r="C7" s="34">
        <v>183</v>
      </c>
      <c r="D7" s="34">
        <v>131</v>
      </c>
      <c r="E7" s="34">
        <v>200</v>
      </c>
      <c r="F7" s="34">
        <v>1</v>
      </c>
      <c r="G7" s="34">
        <v>28</v>
      </c>
    </row>
    <row r="8" spans="1:10" ht="12.75" customHeight="1" x14ac:dyDescent="0.25">
      <c r="A8" s="2" t="s">
        <v>22</v>
      </c>
      <c r="B8" s="39">
        <f t="shared" ref="B8:B9" si="1">SUM(C8:G8)</f>
        <v>90</v>
      </c>
      <c r="C8" s="34">
        <v>4</v>
      </c>
      <c r="D8" s="34">
        <v>79</v>
      </c>
      <c r="E8" s="34">
        <v>6</v>
      </c>
      <c r="F8" s="35" t="s">
        <v>28</v>
      </c>
      <c r="G8" s="35">
        <v>1</v>
      </c>
    </row>
    <row r="9" spans="1:10" ht="12.75" customHeight="1" x14ac:dyDescent="0.25">
      <c r="A9" s="2" t="s">
        <v>23</v>
      </c>
      <c r="B9" s="39">
        <f t="shared" si="1"/>
        <v>406</v>
      </c>
      <c r="C9" s="35">
        <v>3</v>
      </c>
      <c r="D9" s="34">
        <v>1</v>
      </c>
      <c r="E9" s="35" t="s">
        <v>28</v>
      </c>
      <c r="F9" s="35">
        <v>4</v>
      </c>
      <c r="G9" s="34">
        <v>398</v>
      </c>
      <c r="J9" s="46"/>
    </row>
    <row r="10" spans="1:10" ht="16.5" customHeight="1" x14ac:dyDescent="0.25">
      <c r="A10" s="7" t="s">
        <v>24</v>
      </c>
      <c r="B10" s="37">
        <f t="shared" ref="B10:E10" si="2">SUM(B11:B13)</f>
        <v>836</v>
      </c>
      <c r="C10" s="32">
        <f t="shared" si="2"/>
        <v>297</v>
      </c>
      <c r="D10" s="32">
        <f t="shared" si="2"/>
        <v>184</v>
      </c>
      <c r="E10" s="32">
        <f t="shared" si="2"/>
        <v>169</v>
      </c>
      <c r="F10" s="32">
        <f>SUM(F11:F13)</f>
        <v>8</v>
      </c>
      <c r="G10" s="32">
        <f>SUM(G11:G13)</f>
        <v>178</v>
      </c>
    </row>
    <row r="11" spans="1:10" ht="12.75" customHeight="1" x14ac:dyDescent="0.25">
      <c r="A11" s="2" t="s">
        <v>21</v>
      </c>
      <c r="B11" s="39">
        <f>SUM(C11:G11)</f>
        <v>577</v>
      </c>
      <c r="C11" s="33">
        <v>274</v>
      </c>
      <c r="D11" s="34">
        <v>116</v>
      </c>
      <c r="E11" s="34">
        <v>160</v>
      </c>
      <c r="F11" s="34">
        <v>5</v>
      </c>
      <c r="G11" s="34">
        <v>22</v>
      </c>
    </row>
    <row r="12" spans="1:10" ht="12.75" customHeight="1" x14ac:dyDescent="0.25">
      <c r="A12" s="2" t="s">
        <v>22</v>
      </c>
      <c r="B12" s="39">
        <f t="shared" ref="B12:B13" si="3">SUM(C12:G12)</f>
        <v>84</v>
      </c>
      <c r="C12" s="33">
        <v>8</v>
      </c>
      <c r="D12" s="34">
        <v>68</v>
      </c>
      <c r="E12" s="34">
        <v>8</v>
      </c>
      <c r="F12" s="35" t="s">
        <v>28</v>
      </c>
      <c r="G12" s="35" t="s">
        <v>28</v>
      </c>
    </row>
    <row r="13" spans="1:10" ht="12.75" customHeight="1" x14ac:dyDescent="0.25">
      <c r="A13" s="2" t="s">
        <v>23</v>
      </c>
      <c r="B13" s="39">
        <f t="shared" si="3"/>
        <v>175</v>
      </c>
      <c r="C13" s="33">
        <v>15</v>
      </c>
      <c r="D13" s="35" t="s">
        <v>28</v>
      </c>
      <c r="E13" s="35">
        <v>1</v>
      </c>
      <c r="F13" s="34">
        <v>3</v>
      </c>
      <c r="G13" s="34">
        <v>156</v>
      </c>
    </row>
    <row r="14" spans="1:10" ht="16.5" customHeight="1" x14ac:dyDescent="0.25">
      <c r="A14" s="7" t="s">
        <v>25</v>
      </c>
      <c r="B14" s="37">
        <f t="shared" ref="B14:G14" si="4">B6-B10</f>
        <v>203</v>
      </c>
      <c r="C14" s="32">
        <f t="shared" si="4"/>
        <v>-107</v>
      </c>
      <c r="D14" s="32">
        <f t="shared" si="4"/>
        <v>27</v>
      </c>
      <c r="E14" s="32">
        <f t="shared" si="4"/>
        <v>37</v>
      </c>
      <c r="F14" s="32">
        <f t="shared" si="4"/>
        <v>-3</v>
      </c>
      <c r="G14" s="32">
        <f t="shared" si="4"/>
        <v>249</v>
      </c>
    </row>
    <row r="15" spans="1:10" ht="12.75" customHeight="1" x14ac:dyDescent="0.25">
      <c r="A15" s="2" t="s">
        <v>21</v>
      </c>
      <c r="B15" s="39">
        <f>SUM(C15:G15)</f>
        <v>-34</v>
      </c>
      <c r="C15" s="42">
        <f t="shared" ref="C15" si="5">SUM(C7)-SUM(C11)</f>
        <v>-91</v>
      </c>
      <c r="D15" s="42">
        <f t="shared" ref="D15:G17" si="6">SUM(D7)-SUM(D11)</f>
        <v>15</v>
      </c>
      <c r="E15" s="42">
        <f t="shared" si="6"/>
        <v>40</v>
      </c>
      <c r="F15" s="42">
        <f t="shared" si="6"/>
        <v>-4</v>
      </c>
      <c r="G15" s="42">
        <f t="shared" si="6"/>
        <v>6</v>
      </c>
    </row>
    <row r="16" spans="1:10" ht="12.75" customHeight="1" x14ac:dyDescent="0.25">
      <c r="A16" s="2" t="s">
        <v>22</v>
      </c>
      <c r="B16" s="39">
        <f t="shared" ref="B16:B17" si="7">SUM(C16:G16)</f>
        <v>6</v>
      </c>
      <c r="C16" s="42">
        <f t="shared" ref="C16" si="8">SUM(C8)-SUM(C12)</f>
        <v>-4</v>
      </c>
      <c r="D16" s="42">
        <f t="shared" si="6"/>
        <v>11</v>
      </c>
      <c r="E16" s="42">
        <f t="shared" si="6"/>
        <v>-2</v>
      </c>
      <c r="F16" s="42" t="str">
        <f>IF(SUM(F8)-SUM(F12)=0,"-",SUM(F8)-SUM(F12))</f>
        <v>-</v>
      </c>
      <c r="G16" s="42">
        <f>IF(SUM(G8)-SUM(G12)=0,"-",(SUM(G8)-SUM(G12)))</f>
        <v>1</v>
      </c>
    </row>
    <row r="17" spans="1:8" ht="12.75" customHeight="1" x14ac:dyDescent="0.25">
      <c r="A17" s="2" t="s">
        <v>23</v>
      </c>
      <c r="B17" s="39">
        <f t="shared" si="7"/>
        <v>231</v>
      </c>
      <c r="C17" s="42">
        <f t="shared" ref="C17" si="9">SUM(C9)-SUM(C13)</f>
        <v>-12</v>
      </c>
      <c r="D17" s="42">
        <f t="shared" si="6"/>
        <v>1</v>
      </c>
      <c r="E17" s="42">
        <f t="shared" si="6"/>
        <v>-1</v>
      </c>
      <c r="F17" s="42">
        <f>IF(SUM(F9)-SUM(F13)=0,"-",SUM(F9)-SUM(F13))</f>
        <v>1</v>
      </c>
      <c r="G17" s="42">
        <f t="shared" si="6"/>
        <v>242</v>
      </c>
    </row>
    <row r="18" spans="1:8" ht="16.5" customHeight="1" x14ac:dyDescent="0.25">
      <c r="A18" s="7" t="s">
        <v>26</v>
      </c>
      <c r="B18" s="18">
        <f t="shared" ref="B18:G18" si="10">SUM(B19:B21)</f>
        <v>100</v>
      </c>
      <c r="C18" s="18">
        <f t="shared" si="10"/>
        <v>100</v>
      </c>
      <c r="D18" s="18">
        <f t="shared" si="10"/>
        <v>99.999999999999986</v>
      </c>
      <c r="E18" s="18">
        <f t="shared" si="10"/>
        <v>100</v>
      </c>
      <c r="F18" s="18">
        <f t="shared" si="10"/>
        <v>100</v>
      </c>
      <c r="G18" s="18">
        <f t="shared" si="10"/>
        <v>100</v>
      </c>
    </row>
    <row r="19" spans="1:8" ht="12.75" customHeight="1" x14ac:dyDescent="0.25">
      <c r="A19" s="2" t="s">
        <v>21</v>
      </c>
      <c r="B19" s="11">
        <f t="shared" ref="B19:G19" si="11">SUM(B7)/SUM(B$6)*100</f>
        <v>52.26179018286814</v>
      </c>
      <c r="C19" s="11">
        <f t="shared" si="11"/>
        <v>96.315789473684205</v>
      </c>
      <c r="D19" s="11">
        <f t="shared" si="11"/>
        <v>62.085308056872037</v>
      </c>
      <c r="E19" s="11">
        <f t="shared" si="11"/>
        <v>97.087378640776706</v>
      </c>
      <c r="F19" s="11">
        <f t="shared" si="11"/>
        <v>20</v>
      </c>
      <c r="G19" s="11">
        <f t="shared" si="11"/>
        <v>6.557377049180328</v>
      </c>
    </row>
    <row r="20" spans="1:8" ht="12.75" customHeight="1" x14ac:dyDescent="0.25">
      <c r="A20" s="2" t="s">
        <v>22</v>
      </c>
      <c r="B20" s="11">
        <f>SUM(B8)/SUM(B$6)*100</f>
        <v>8.6621751684311832</v>
      </c>
      <c r="C20" s="11">
        <f t="shared" ref="C20" si="12">SUM(C8)/SUM(C$6)*100</f>
        <v>2.1052631578947367</v>
      </c>
      <c r="D20" s="11">
        <f t="shared" ref="B20:G21" si="13">SUM(D8)/SUM(D$6)*100</f>
        <v>37.440758293838861</v>
      </c>
      <c r="E20" s="11">
        <f t="shared" si="13"/>
        <v>2.912621359223301</v>
      </c>
      <c r="F20" s="11">
        <f>SUM(F8)/SUM(F$6)*100</f>
        <v>0</v>
      </c>
      <c r="G20" s="11">
        <f t="shared" si="13"/>
        <v>0.23419203747072601</v>
      </c>
    </row>
    <row r="21" spans="1:8" ht="12.75" customHeight="1" x14ac:dyDescent="0.25">
      <c r="A21" s="2" t="s">
        <v>23</v>
      </c>
      <c r="B21" s="11">
        <f t="shared" si="13"/>
        <v>39.076034648700677</v>
      </c>
      <c r="C21" s="11">
        <f t="shared" ref="C21" si="14">SUM(C9)/SUM(C$6)*100</f>
        <v>1.5789473684210527</v>
      </c>
      <c r="D21" s="11">
        <f t="shared" si="13"/>
        <v>0.47393364928909953</v>
      </c>
      <c r="E21" s="11">
        <f t="shared" si="13"/>
        <v>0</v>
      </c>
      <c r="F21" s="11">
        <f>IF(F9="-","-",SUM(F9)/SUM(F$6)*100)</f>
        <v>80</v>
      </c>
      <c r="G21" s="11">
        <f t="shared" si="13"/>
        <v>93.208430913348948</v>
      </c>
    </row>
    <row r="22" spans="1:8" ht="16.5" customHeight="1" x14ac:dyDescent="0.25">
      <c r="A22" s="7" t="s">
        <v>27</v>
      </c>
      <c r="B22" s="18">
        <f t="shared" ref="B22:E22" si="15">SUM(B23:B25)</f>
        <v>100</v>
      </c>
      <c r="C22" s="18">
        <f t="shared" ref="C22" si="16">SUM(C23:C25)</f>
        <v>100.00000000000001</v>
      </c>
      <c r="D22" s="18">
        <f t="shared" si="15"/>
        <v>100</v>
      </c>
      <c r="E22" s="18">
        <f t="shared" si="15"/>
        <v>100</v>
      </c>
      <c r="F22" s="18">
        <f>SUM(F23:F25)</f>
        <v>100</v>
      </c>
      <c r="G22" s="18">
        <f>SUM(G23:G25)</f>
        <v>100</v>
      </c>
    </row>
    <row r="23" spans="1:8" ht="12.75" customHeight="1" x14ac:dyDescent="0.25">
      <c r="A23" s="2" t="s">
        <v>21</v>
      </c>
      <c r="B23" s="11">
        <f t="shared" ref="B23:G23" si="17">SUM(B11)/SUM(B$10)*100</f>
        <v>69.019138755980862</v>
      </c>
      <c r="C23" s="11">
        <f t="shared" si="17"/>
        <v>92.255892255892263</v>
      </c>
      <c r="D23" s="11">
        <f t="shared" si="17"/>
        <v>63.04347826086957</v>
      </c>
      <c r="E23" s="11">
        <f t="shared" si="17"/>
        <v>94.674556213017752</v>
      </c>
      <c r="F23" s="11">
        <f t="shared" si="17"/>
        <v>62.5</v>
      </c>
      <c r="G23" s="11">
        <f t="shared" si="17"/>
        <v>12.359550561797752</v>
      </c>
    </row>
    <row r="24" spans="1:8" ht="12.75" customHeight="1" x14ac:dyDescent="0.25">
      <c r="A24" s="2" t="s">
        <v>22</v>
      </c>
      <c r="B24" s="11">
        <f t="shared" ref="B24:G25" si="18">SUM(B12)/SUM(B$10)*100</f>
        <v>10.047846889952153</v>
      </c>
      <c r="C24" s="11">
        <f t="shared" ref="C24" si="19">SUM(C12)/SUM(C$10)*100</f>
        <v>2.6936026936026933</v>
      </c>
      <c r="D24" s="11">
        <f t="shared" si="18"/>
        <v>36.95652173913043</v>
      </c>
      <c r="E24" s="11">
        <f t="shared" si="18"/>
        <v>4.7337278106508878</v>
      </c>
      <c r="F24" s="11" t="str">
        <f>IF(F12="-","-",SUM(F12)/SUM(F$10)*100)</f>
        <v>-</v>
      </c>
      <c r="G24" s="11">
        <f t="shared" si="18"/>
        <v>0</v>
      </c>
    </row>
    <row r="25" spans="1:8" ht="12.75" customHeight="1" thickBot="1" x14ac:dyDescent="0.3">
      <c r="A25" s="3" t="s">
        <v>23</v>
      </c>
      <c r="B25" s="13">
        <f t="shared" si="18"/>
        <v>20.933014354066987</v>
      </c>
      <c r="C25" s="13">
        <f t="shared" ref="C25" si="20">SUM(C13)/SUM(C$10)*100</f>
        <v>5.0505050505050502</v>
      </c>
      <c r="D25" s="13">
        <f t="shared" si="18"/>
        <v>0</v>
      </c>
      <c r="E25" s="13">
        <f t="shared" si="18"/>
        <v>0.59171597633136097</v>
      </c>
      <c r="F25" s="13">
        <f t="shared" si="18"/>
        <v>37.5</v>
      </c>
      <c r="G25" s="13">
        <f t="shared" si="18"/>
        <v>87.640449438202253</v>
      </c>
    </row>
    <row r="26" spans="1:8" x14ac:dyDescent="0.25">
      <c r="A26" s="9" t="s">
        <v>10</v>
      </c>
      <c r="F26" s="8"/>
      <c r="G26" s="8"/>
    </row>
    <row r="27" spans="1:8" x14ac:dyDescent="0.25">
      <c r="A27" s="28" t="s">
        <v>53</v>
      </c>
    </row>
    <row r="28" spans="1:8" ht="7.5" customHeight="1" x14ac:dyDescent="0.25">
      <c r="A28" s="2"/>
      <c r="B28" s="2"/>
      <c r="C28" s="2"/>
      <c r="D28" s="2"/>
      <c r="E28" s="2"/>
    </row>
    <row r="29" spans="1:8" x14ac:dyDescent="0.25">
      <c r="A29" s="2"/>
      <c r="B29" s="2"/>
      <c r="C29" s="2"/>
      <c r="D29" s="2"/>
      <c r="E29" s="2"/>
      <c r="F29" s="2"/>
      <c r="G29" s="2"/>
      <c r="H29" s="25"/>
    </row>
    <row r="30" spans="1:8" x14ac:dyDescent="0.25">
      <c r="A30" s="2"/>
      <c r="B30" s="2"/>
      <c r="C30" s="2"/>
      <c r="D30" s="2"/>
      <c r="E30" s="2"/>
      <c r="F30" s="2"/>
      <c r="G30" s="2"/>
    </row>
    <row r="31" spans="1:8" x14ac:dyDescent="0.25">
      <c r="A31" s="2"/>
      <c r="B31" s="2"/>
      <c r="C31" s="2"/>
      <c r="D31" s="2"/>
      <c r="E31" s="2"/>
      <c r="F31" s="2"/>
      <c r="G31" s="2"/>
    </row>
    <row r="32" spans="1:8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38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9"/>
      <c r="B39" s="2"/>
      <c r="C39" s="2"/>
      <c r="D39" s="2"/>
      <c r="E39" s="2"/>
      <c r="F39" s="2"/>
      <c r="G39" s="2"/>
    </row>
    <row r="40" spans="1:7" ht="17.25" customHeight="1" x14ac:dyDescent="0.25">
      <c r="A40" s="9" t="s">
        <v>10</v>
      </c>
      <c r="B40" s="2"/>
      <c r="C40" s="2"/>
      <c r="D40" s="2"/>
      <c r="E40" s="2"/>
      <c r="F40" s="2"/>
      <c r="G40" s="2"/>
    </row>
    <row r="41" spans="1:7" ht="9" customHeight="1" x14ac:dyDescent="0.25">
      <c r="A41" s="2"/>
      <c r="B41" s="2"/>
      <c r="C41" s="2"/>
      <c r="D41" s="2"/>
      <c r="E41" s="2"/>
      <c r="F41" s="2"/>
      <c r="G41" s="2"/>
    </row>
    <row r="42" spans="1:7" x14ac:dyDescent="0.25"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9"/>
      <c r="B51" s="2"/>
      <c r="C51" s="2"/>
      <c r="D51" s="2"/>
      <c r="E51" s="2"/>
      <c r="F51" s="2"/>
      <c r="G51" s="2"/>
    </row>
    <row r="52" spans="1:7" ht="20.25" customHeight="1" x14ac:dyDescent="0.25">
      <c r="B52" s="2"/>
      <c r="C52" s="2"/>
      <c r="D52" s="2"/>
      <c r="E52" s="2"/>
      <c r="F52" s="2"/>
      <c r="G52" s="2"/>
    </row>
    <row r="53" spans="1:7" x14ac:dyDescent="0.25">
      <c r="A53" s="9" t="s">
        <v>10</v>
      </c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9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B68" s="2"/>
      <c r="C68" s="2"/>
      <c r="D68" s="2"/>
      <c r="E68" s="2"/>
      <c r="F68" s="2"/>
      <c r="G68" s="2"/>
    </row>
    <row r="69" spans="1:7" x14ac:dyDescent="0.25">
      <c r="F69" s="2"/>
      <c r="G69" s="2"/>
    </row>
  </sheetData>
  <mergeCells count="1">
    <mergeCell ref="B4:G4"/>
  </mergeCells>
  <pageMargins left="0.70866141732283472" right="0.70866141732283472" top="0.35433070866141736" bottom="0.15748031496062992" header="0.31496062992125984" footer="0.31496062992125984"/>
  <pageSetup paperSize="9" scale="95" orientation="portrait" r:id="rId1"/>
  <rowBreaks count="1" manualBreakCount="1">
    <brk id="51" max="16383" man="1"/>
  </rowBreaks>
  <ignoredErrors>
    <ignoredError sqref="B10 B14 F17:F24 G16 C21:C22 C24:C25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4"/>
  <sheetViews>
    <sheetView showGridLines="0" workbookViewId="0"/>
  </sheetViews>
  <sheetFormatPr defaultRowHeight="15" x14ac:dyDescent="0.25"/>
  <cols>
    <col min="1" max="1" width="16.140625" customWidth="1"/>
    <col min="2" max="7" width="6.85546875" customWidth="1"/>
    <col min="8" max="8" width="2.140625" customWidth="1"/>
    <col min="9" max="10" width="10.28515625" customWidth="1"/>
  </cols>
  <sheetData>
    <row r="1" spans="1:12" ht="12" customHeight="1" x14ac:dyDescent="0.25">
      <c r="A1" s="2" t="s">
        <v>11</v>
      </c>
    </row>
    <row r="2" spans="1:12" ht="24.75" customHeight="1" x14ac:dyDescent="0.25">
      <c r="A2" s="1" t="s">
        <v>52</v>
      </c>
      <c r="B2" s="2"/>
      <c r="C2" s="2"/>
      <c r="D2" s="2"/>
      <c r="E2" s="2"/>
      <c r="F2" s="2"/>
    </row>
    <row r="3" spans="1:12" ht="4.5" customHeight="1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</row>
    <row r="4" spans="1:12" ht="12" customHeight="1" x14ac:dyDescent="0.25">
      <c r="A4" s="2" t="s">
        <v>18</v>
      </c>
      <c r="B4" s="14" t="s">
        <v>0</v>
      </c>
      <c r="C4" s="14"/>
      <c r="D4" s="14"/>
      <c r="E4" s="14"/>
      <c r="F4" s="14"/>
      <c r="G4" s="14"/>
      <c r="I4" s="66" t="s">
        <v>29</v>
      </c>
      <c r="J4" s="66"/>
    </row>
    <row r="5" spans="1:12" ht="12" customHeight="1" x14ac:dyDescent="0.25">
      <c r="A5" s="2" t="s">
        <v>30</v>
      </c>
      <c r="B5" s="20" t="s">
        <v>1</v>
      </c>
      <c r="C5" s="20" t="s">
        <v>7</v>
      </c>
      <c r="D5" s="20" t="s">
        <v>2</v>
      </c>
      <c r="E5" s="20" t="s">
        <v>3</v>
      </c>
      <c r="F5" s="20" t="s">
        <v>23</v>
      </c>
      <c r="G5" s="20" t="s">
        <v>31</v>
      </c>
      <c r="I5" s="8" t="s">
        <v>32</v>
      </c>
      <c r="J5" s="8" t="s">
        <v>33</v>
      </c>
    </row>
    <row r="6" spans="1:12" ht="12" customHeight="1" x14ac:dyDescent="0.25">
      <c r="A6" s="4"/>
      <c r="B6" s="5"/>
      <c r="C6" s="5"/>
      <c r="D6" s="5"/>
      <c r="E6" s="5"/>
      <c r="F6" s="5" t="s">
        <v>34</v>
      </c>
      <c r="G6" s="5" t="s">
        <v>34</v>
      </c>
      <c r="H6" s="21"/>
      <c r="I6" s="5" t="s">
        <v>7</v>
      </c>
      <c r="J6" s="5" t="s">
        <v>35</v>
      </c>
    </row>
    <row r="7" spans="1:12" ht="17.25" customHeight="1" x14ac:dyDescent="0.25">
      <c r="A7" s="7" t="s">
        <v>20</v>
      </c>
      <c r="B7" s="45">
        <f t="shared" ref="B7:G7" si="0">SUM(B8:B15)</f>
        <v>1039</v>
      </c>
      <c r="C7" s="32">
        <f t="shared" si="0"/>
        <v>190</v>
      </c>
      <c r="D7" s="32">
        <f t="shared" si="0"/>
        <v>211</v>
      </c>
      <c r="E7" s="32">
        <f t="shared" si="0"/>
        <v>206</v>
      </c>
      <c r="F7" s="32">
        <f t="shared" si="0"/>
        <v>5</v>
      </c>
      <c r="G7" s="32">
        <f t="shared" si="0"/>
        <v>427</v>
      </c>
      <c r="I7" s="10">
        <f>C7/B7*100</f>
        <v>18.28681424446583</v>
      </c>
      <c r="J7" s="10">
        <f>SUM(D7:G7)/B7*100</f>
        <v>81.71318575553417</v>
      </c>
    </row>
    <row r="8" spans="1:12" ht="12" customHeight="1" x14ac:dyDescent="0.25">
      <c r="A8" s="19" t="s">
        <v>36</v>
      </c>
      <c r="B8" s="34">
        <f>SUM(C8:G8)</f>
        <v>138</v>
      </c>
      <c r="C8" s="34">
        <v>10</v>
      </c>
      <c r="D8" s="34">
        <v>11</v>
      </c>
      <c r="E8" s="34">
        <v>57</v>
      </c>
      <c r="F8" s="35" t="s">
        <v>28</v>
      </c>
      <c r="G8" s="34">
        <v>60</v>
      </c>
      <c r="I8" s="11">
        <f t="shared" ref="I8:I22" si="1">C8/B8*100</f>
        <v>7.2463768115942031</v>
      </c>
      <c r="J8" s="11">
        <f t="shared" ref="J8:J24" si="2">SUM(D8:G8)/B8*100</f>
        <v>92.753623188405797</v>
      </c>
    </row>
    <row r="9" spans="1:12" ht="12" customHeight="1" x14ac:dyDescent="0.25">
      <c r="A9" s="19" t="s">
        <v>37</v>
      </c>
      <c r="B9" s="34">
        <f t="shared" ref="B9:B15" si="3">SUM(C9:G9)</f>
        <v>126</v>
      </c>
      <c r="C9" s="34">
        <v>16</v>
      </c>
      <c r="D9" s="34">
        <v>16</v>
      </c>
      <c r="E9" s="34">
        <v>21</v>
      </c>
      <c r="F9" s="35" t="s">
        <v>28</v>
      </c>
      <c r="G9" s="34">
        <v>73</v>
      </c>
      <c r="I9" s="11">
        <f t="shared" si="1"/>
        <v>12.698412698412698</v>
      </c>
      <c r="J9" s="11">
        <f t="shared" si="2"/>
        <v>87.301587301587304</v>
      </c>
    </row>
    <row r="10" spans="1:12" ht="12" customHeight="1" x14ac:dyDescent="0.25">
      <c r="A10" s="19" t="s">
        <v>38</v>
      </c>
      <c r="B10" s="34">
        <f t="shared" si="3"/>
        <v>288</v>
      </c>
      <c r="C10" s="34">
        <v>107</v>
      </c>
      <c r="D10" s="34">
        <v>78</v>
      </c>
      <c r="E10" s="34">
        <v>34</v>
      </c>
      <c r="F10" s="34">
        <v>2</v>
      </c>
      <c r="G10" s="34">
        <v>67</v>
      </c>
      <c r="I10" s="11">
        <f t="shared" si="1"/>
        <v>37.152777777777779</v>
      </c>
      <c r="J10" s="11">
        <f t="shared" si="2"/>
        <v>62.847222222222221</v>
      </c>
    </row>
    <row r="11" spans="1:12" ht="12" customHeight="1" x14ac:dyDescent="0.25">
      <c r="A11" s="19" t="s">
        <v>39</v>
      </c>
      <c r="B11" s="34">
        <f t="shared" si="3"/>
        <v>215</v>
      </c>
      <c r="C11" s="34">
        <v>27</v>
      </c>
      <c r="D11" s="34">
        <v>42</v>
      </c>
      <c r="E11" s="34">
        <v>45</v>
      </c>
      <c r="F11" s="35" t="s">
        <v>28</v>
      </c>
      <c r="G11" s="34">
        <v>101</v>
      </c>
      <c r="I11" s="11">
        <f t="shared" si="1"/>
        <v>12.558139534883722</v>
      </c>
      <c r="J11" s="11">
        <f t="shared" si="2"/>
        <v>87.441860465116278</v>
      </c>
    </row>
    <row r="12" spans="1:12" ht="12" customHeight="1" x14ac:dyDescent="0.25">
      <c r="A12" s="19" t="s">
        <v>40</v>
      </c>
      <c r="B12" s="34">
        <f t="shared" si="3"/>
        <v>109</v>
      </c>
      <c r="C12" s="34">
        <v>12</v>
      </c>
      <c r="D12" s="34">
        <v>13</v>
      </c>
      <c r="E12" s="34">
        <v>19</v>
      </c>
      <c r="F12" s="35" t="s">
        <v>28</v>
      </c>
      <c r="G12" s="34">
        <v>65</v>
      </c>
      <c r="I12" s="11">
        <f t="shared" si="1"/>
        <v>11.009174311926607</v>
      </c>
      <c r="J12" s="11">
        <f t="shared" si="2"/>
        <v>88.9908256880734</v>
      </c>
    </row>
    <row r="13" spans="1:12" ht="12" customHeight="1" x14ac:dyDescent="0.25">
      <c r="A13" s="19" t="s">
        <v>41</v>
      </c>
      <c r="B13" s="34">
        <f t="shared" si="3"/>
        <v>74</v>
      </c>
      <c r="C13" s="34">
        <v>9</v>
      </c>
      <c r="D13" s="34">
        <v>14</v>
      </c>
      <c r="E13" s="34">
        <v>19</v>
      </c>
      <c r="F13" s="35" t="s">
        <v>28</v>
      </c>
      <c r="G13" s="34">
        <v>32</v>
      </c>
      <c r="I13" s="11">
        <f t="shared" si="1"/>
        <v>12.162162162162163</v>
      </c>
      <c r="J13" s="11">
        <f t="shared" si="2"/>
        <v>87.837837837837839</v>
      </c>
      <c r="L13" s="47"/>
    </row>
    <row r="14" spans="1:12" ht="12" customHeight="1" x14ac:dyDescent="0.25">
      <c r="A14" s="2" t="s">
        <v>42</v>
      </c>
      <c r="B14" s="34">
        <f t="shared" si="3"/>
        <v>61</v>
      </c>
      <c r="C14" s="34">
        <v>3</v>
      </c>
      <c r="D14" s="34">
        <v>28</v>
      </c>
      <c r="E14" s="34">
        <v>9</v>
      </c>
      <c r="F14" s="35" t="s">
        <v>28</v>
      </c>
      <c r="G14" s="34">
        <v>21</v>
      </c>
      <c r="I14" s="11">
        <f t="shared" si="1"/>
        <v>4.918032786885246</v>
      </c>
      <c r="J14" s="11">
        <f t="shared" si="2"/>
        <v>95.081967213114751</v>
      </c>
    </row>
    <row r="15" spans="1:12" ht="12" customHeight="1" x14ac:dyDescent="0.25">
      <c r="A15" s="19" t="s">
        <v>43</v>
      </c>
      <c r="B15" s="34">
        <f t="shared" si="3"/>
        <v>28</v>
      </c>
      <c r="C15" s="35">
        <v>6</v>
      </c>
      <c r="D15" s="34">
        <v>9</v>
      </c>
      <c r="E15" s="34">
        <v>2</v>
      </c>
      <c r="F15" s="35">
        <v>3</v>
      </c>
      <c r="G15" s="35">
        <v>8</v>
      </c>
      <c r="I15" s="11">
        <f>IF(C15="-","-",(C15/B15*100))</f>
        <v>21.428571428571427</v>
      </c>
      <c r="J15" s="11">
        <f t="shared" si="2"/>
        <v>78.571428571428569</v>
      </c>
      <c r="L15" s="48"/>
    </row>
    <row r="16" spans="1:12" ht="17.25" customHeight="1" x14ac:dyDescent="0.25">
      <c r="A16" s="7" t="s">
        <v>24</v>
      </c>
      <c r="B16" s="45">
        <f>SUM(B17:B24)</f>
        <v>836</v>
      </c>
      <c r="C16" s="32">
        <f>SUM(C17:C24)</f>
        <v>297</v>
      </c>
      <c r="D16" s="32">
        <f>SUM(D17:D24)</f>
        <v>184</v>
      </c>
      <c r="E16" s="32">
        <f>SUM(E17:E24)</f>
        <v>169</v>
      </c>
      <c r="F16" s="32">
        <f>IF(SUM(F17:F24)=0,"-",SUM(F17:F24))</f>
        <v>8</v>
      </c>
      <c r="G16" s="32">
        <f>SUM(G17:G24)</f>
        <v>178</v>
      </c>
      <c r="I16" s="10">
        <f t="shared" si="1"/>
        <v>35.526315789473685</v>
      </c>
      <c r="J16" s="10">
        <f t="shared" si="2"/>
        <v>64.473684210526315</v>
      </c>
    </row>
    <row r="17" spans="1:12" ht="12" customHeight="1" x14ac:dyDescent="0.25">
      <c r="A17" s="19" t="s">
        <v>36</v>
      </c>
      <c r="B17" s="33">
        <f>SUM(C17:G17)</f>
        <v>67</v>
      </c>
      <c r="C17" s="34">
        <v>36</v>
      </c>
      <c r="D17" s="34">
        <v>14</v>
      </c>
      <c r="E17" s="34">
        <v>14</v>
      </c>
      <c r="F17" s="35" t="s">
        <v>28</v>
      </c>
      <c r="G17" s="34">
        <v>3</v>
      </c>
      <c r="I17" s="11">
        <f t="shared" si="1"/>
        <v>53.731343283582092</v>
      </c>
      <c r="J17" s="11">
        <f t="shared" si="2"/>
        <v>46.268656716417908</v>
      </c>
      <c r="L17" s="22"/>
    </row>
    <row r="18" spans="1:12" ht="12" customHeight="1" x14ac:dyDescent="0.25">
      <c r="A18" s="19" t="s">
        <v>37</v>
      </c>
      <c r="B18" s="33">
        <f t="shared" ref="B18:B24" si="4">SUM(C18:G18)</f>
        <v>132</v>
      </c>
      <c r="C18" s="34">
        <v>66</v>
      </c>
      <c r="D18" s="34">
        <v>15</v>
      </c>
      <c r="E18" s="34">
        <v>31</v>
      </c>
      <c r="F18" s="35">
        <v>1</v>
      </c>
      <c r="G18" s="34">
        <v>19</v>
      </c>
      <c r="I18" s="11">
        <f t="shared" si="1"/>
        <v>50</v>
      </c>
      <c r="J18" s="11">
        <f t="shared" si="2"/>
        <v>50</v>
      </c>
      <c r="L18" s="22"/>
    </row>
    <row r="19" spans="1:12" ht="12" customHeight="1" x14ac:dyDescent="0.25">
      <c r="A19" s="19" t="s">
        <v>38</v>
      </c>
      <c r="B19" s="33">
        <f t="shared" si="4"/>
        <v>273</v>
      </c>
      <c r="C19" s="34">
        <v>144</v>
      </c>
      <c r="D19" s="34">
        <v>44</v>
      </c>
      <c r="E19" s="34">
        <v>42</v>
      </c>
      <c r="F19" s="35">
        <v>4</v>
      </c>
      <c r="G19" s="34">
        <v>39</v>
      </c>
      <c r="I19" s="11">
        <f t="shared" si="1"/>
        <v>52.747252747252752</v>
      </c>
      <c r="J19" s="11">
        <f t="shared" si="2"/>
        <v>47.252747252747248</v>
      </c>
    </row>
    <row r="20" spans="1:12" ht="12" customHeight="1" x14ac:dyDescent="0.25">
      <c r="A20" s="19" t="s">
        <v>39</v>
      </c>
      <c r="B20" s="33">
        <f t="shared" si="4"/>
        <v>124</v>
      </c>
      <c r="C20" s="34">
        <v>25</v>
      </c>
      <c r="D20" s="34">
        <v>32</v>
      </c>
      <c r="E20" s="34">
        <v>23</v>
      </c>
      <c r="F20" s="35">
        <v>1</v>
      </c>
      <c r="G20" s="34">
        <v>43</v>
      </c>
      <c r="I20" s="11">
        <f t="shared" si="1"/>
        <v>20.161290322580644</v>
      </c>
      <c r="J20" s="11">
        <f t="shared" si="2"/>
        <v>79.838709677419345</v>
      </c>
    </row>
    <row r="21" spans="1:12" ht="12" customHeight="1" x14ac:dyDescent="0.25">
      <c r="A21" s="19" t="s">
        <v>40</v>
      </c>
      <c r="B21" s="33">
        <f t="shared" si="4"/>
        <v>95</v>
      </c>
      <c r="C21" s="34">
        <v>14</v>
      </c>
      <c r="D21" s="34">
        <v>18</v>
      </c>
      <c r="E21" s="34">
        <v>24</v>
      </c>
      <c r="F21" s="35" t="s">
        <v>28</v>
      </c>
      <c r="G21" s="34">
        <v>39</v>
      </c>
      <c r="I21" s="11">
        <f t="shared" si="1"/>
        <v>14.736842105263156</v>
      </c>
      <c r="J21" s="11">
        <f t="shared" si="2"/>
        <v>85.263157894736835</v>
      </c>
    </row>
    <row r="22" spans="1:12" ht="12" customHeight="1" x14ac:dyDescent="0.25">
      <c r="A22" s="19" t="s">
        <v>41</v>
      </c>
      <c r="B22" s="33">
        <f t="shared" si="4"/>
        <v>68</v>
      </c>
      <c r="C22" s="34">
        <v>6</v>
      </c>
      <c r="D22" s="34">
        <v>17</v>
      </c>
      <c r="E22" s="34">
        <v>19</v>
      </c>
      <c r="F22" s="35">
        <v>1</v>
      </c>
      <c r="G22" s="34">
        <v>25</v>
      </c>
      <c r="I22" s="11">
        <f t="shared" si="1"/>
        <v>8.8235294117647065</v>
      </c>
      <c r="J22" s="11">
        <f t="shared" si="2"/>
        <v>91.17647058823529</v>
      </c>
    </row>
    <row r="23" spans="1:12" ht="12" customHeight="1" x14ac:dyDescent="0.25">
      <c r="A23" s="2" t="s">
        <v>42</v>
      </c>
      <c r="B23" s="33">
        <f t="shared" si="4"/>
        <v>54</v>
      </c>
      <c r="C23" s="35">
        <v>4</v>
      </c>
      <c r="D23" s="34">
        <v>31</v>
      </c>
      <c r="E23" s="34">
        <v>9</v>
      </c>
      <c r="F23" s="35" t="s">
        <v>28</v>
      </c>
      <c r="G23" s="34">
        <v>10</v>
      </c>
      <c r="I23" s="11">
        <f t="shared" ref="I23:I24" si="5">IF(C23="-","-",(C23/B23*100))</f>
        <v>7.4074074074074066</v>
      </c>
      <c r="J23" s="11">
        <f t="shared" si="2"/>
        <v>92.592592592592595</v>
      </c>
    </row>
    <row r="24" spans="1:12" ht="12" customHeight="1" x14ac:dyDescent="0.25">
      <c r="A24" s="19" t="s">
        <v>43</v>
      </c>
      <c r="B24" s="33">
        <f t="shared" si="4"/>
        <v>23</v>
      </c>
      <c r="C24" s="35">
        <v>2</v>
      </c>
      <c r="D24" s="34">
        <v>13</v>
      </c>
      <c r="E24" s="35">
        <v>7</v>
      </c>
      <c r="F24" s="35">
        <v>1</v>
      </c>
      <c r="G24" s="35" t="s">
        <v>28</v>
      </c>
      <c r="I24" s="11">
        <f t="shared" si="5"/>
        <v>8.695652173913043</v>
      </c>
      <c r="J24" s="11">
        <f t="shared" si="2"/>
        <v>91.304347826086953</v>
      </c>
    </row>
    <row r="25" spans="1:12" ht="17.25" customHeight="1" x14ac:dyDescent="0.25">
      <c r="A25" s="7" t="s">
        <v>25</v>
      </c>
      <c r="B25" s="32">
        <f t="shared" ref="B25:E25" si="6">IF(SUM(B26:B33)=0,"-",SUM(B26:B33))</f>
        <v>203</v>
      </c>
      <c r="C25" s="32">
        <f t="shared" si="6"/>
        <v>-107</v>
      </c>
      <c r="D25" s="32">
        <f t="shared" si="6"/>
        <v>27</v>
      </c>
      <c r="E25" s="32">
        <f t="shared" si="6"/>
        <v>37</v>
      </c>
      <c r="F25" s="32">
        <f>IF(SUM(F26:F33)=0,"-",SUM(F26:F33))</f>
        <v>-3</v>
      </c>
      <c r="G25" s="32">
        <f>IF(SUM(G26:G33)=0,"-",SUM(G26:G33))</f>
        <v>249</v>
      </c>
      <c r="I25" s="10" t="s">
        <v>44</v>
      </c>
      <c r="J25" s="10" t="s">
        <v>44</v>
      </c>
    </row>
    <row r="26" spans="1:12" ht="12" customHeight="1" x14ac:dyDescent="0.25">
      <c r="A26" s="19" t="s">
        <v>36</v>
      </c>
      <c r="B26" s="33">
        <f>SUM(C26:G26)</f>
        <v>71</v>
      </c>
      <c r="C26" s="33">
        <f t="shared" ref="C26:G27" si="7">IF(SUM(C8)-SUM(C17)=0,"-",(SUM(C8)-SUM(C17)))</f>
        <v>-26</v>
      </c>
      <c r="D26" s="33">
        <f t="shared" si="7"/>
        <v>-3</v>
      </c>
      <c r="E26" s="33">
        <f t="shared" si="7"/>
        <v>43</v>
      </c>
      <c r="F26" s="33" t="str">
        <f t="shared" si="7"/>
        <v>-</v>
      </c>
      <c r="G26" s="33">
        <f t="shared" si="7"/>
        <v>57</v>
      </c>
      <c r="I26" s="11" t="s">
        <v>44</v>
      </c>
      <c r="J26" s="11" t="s">
        <v>44</v>
      </c>
    </row>
    <row r="27" spans="1:12" ht="12" customHeight="1" x14ac:dyDescent="0.25">
      <c r="A27" s="19" t="s">
        <v>37</v>
      </c>
      <c r="B27" s="33">
        <f t="shared" ref="B27:B33" si="8">SUM(C27:G27)</f>
        <v>-6</v>
      </c>
      <c r="C27" s="33">
        <f t="shared" si="7"/>
        <v>-50</v>
      </c>
      <c r="D27" s="33">
        <f t="shared" si="7"/>
        <v>1</v>
      </c>
      <c r="E27" s="33">
        <f t="shared" si="7"/>
        <v>-10</v>
      </c>
      <c r="F27" s="33">
        <f t="shared" si="7"/>
        <v>-1</v>
      </c>
      <c r="G27" s="33">
        <f t="shared" si="7"/>
        <v>54</v>
      </c>
      <c r="I27" s="11" t="s">
        <v>44</v>
      </c>
      <c r="J27" s="11" t="s">
        <v>44</v>
      </c>
    </row>
    <row r="28" spans="1:12" ht="12" customHeight="1" x14ac:dyDescent="0.25">
      <c r="A28" s="19" t="s">
        <v>38</v>
      </c>
      <c r="B28" s="33">
        <f t="shared" si="8"/>
        <v>15</v>
      </c>
      <c r="C28" s="33">
        <f t="shared" ref="C28:G33" si="9">IF(SUM(C10)-SUM(C19)=0,"-",(SUM(C10)-SUM(C19)))</f>
        <v>-37</v>
      </c>
      <c r="D28" s="33">
        <f t="shared" si="9"/>
        <v>34</v>
      </c>
      <c r="E28" s="33">
        <f t="shared" si="9"/>
        <v>-8</v>
      </c>
      <c r="F28" s="33">
        <f t="shared" si="9"/>
        <v>-2</v>
      </c>
      <c r="G28" s="33">
        <f t="shared" si="9"/>
        <v>28</v>
      </c>
      <c r="I28" s="11" t="s">
        <v>44</v>
      </c>
      <c r="J28" s="11" t="s">
        <v>44</v>
      </c>
    </row>
    <row r="29" spans="1:12" ht="12" customHeight="1" x14ac:dyDescent="0.25">
      <c r="A29" s="19" t="s">
        <v>39</v>
      </c>
      <c r="B29" s="33">
        <f t="shared" si="8"/>
        <v>91</v>
      </c>
      <c r="C29" s="33">
        <f t="shared" si="9"/>
        <v>2</v>
      </c>
      <c r="D29" s="33">
        <f t="shared" si="9"/>
        <v>10</v>
      </c>
      <c r="E29" s="33">
        <f t="shared" si="9"/>
        <v>22</v>
      </c>
      <c r="F29" s="33">
        <f t="shared" si="9"/>
        <v>-1</v>
      </c>
      <c r="G29" s="33">
        <f t="shared" si="9"/>
        <v>58</v>
      </c>
      <c r="I29" s="11" t="s">
        <v>44</v>
      </c>
      <c r="J29" s="11" t="s">
        <v>44</v>
      </c>
    </row>
    <row r="30" spans="1:12" ht="12" customHeight="1" x14ac:dyDescent="0.25">
      <c r="A30" s="19" t="s">
        <v>40</v>
      </c>
      <c r="B30" s="33">
        <f t="shared" si="8"/>
        <v>14</v>
      </c>
      <c r="C30" s="33">
        <f t="shared" si="9"/>
        <v>-2</v>
      </c>
      <c r="D30" s="33">
        <f t="shared" si="9"/>
        <v>-5</v>
      </c>
      <c r="E30" s="33">
        <f t="shared" si="9"/>
        <v>-5</v>
      </c>
      <c r="F30" s="33" t="str">
        <f t="shared" si="9"/>
        <v>-</v>
      </c>
      <c r="G30" s="33">
        <f t="shared" si="9"/>
        <v>26</v>
      </c>
      <c r="I30" s="11" t="s">
        <v>44</v>
      </c>
      <c r="J30" s="11" t="s">
        <v>44</v>
      </c>
    </row>
    <row r="31" spans="1:12" ht="12" customHeight="1" x14ac:dyDescent="0.25">
      <c r="A31" s="19" t="s">
        <v>41</v>
      </c>
      <c r="B31" s="33">
        <f t="shared" si="8"/>
        <v>6</v>
      </c>
      <c r="C31" s="33">
        <f t="shared" si="9"/>
        <v>3</v>
      </c>
      <c r="D31" s="33">
        <f t="shared" si="9"/>
        <v>-3</v>
      </c>
      <c r="E31" s="33" t="str">
        <f t="shared" si="9"/>
        <v>-</v>
      </c>
      <c r="F31" s="33">
        <f t="shared" si="9"/>
        <v>-1</v>
      </c>
      <c r="G31" s="33">
        <f t="shared" si="9"/>
        <v>7</v>
      </c>
      <c r="I31" s="11" t="s">
        <v>44</v>
      </c>
      <c r="J31" s="11" t="s">
        <v>44</v>
      </c>
    </row>
    <row r="32" spans="1:12" ht="12" customHeight="1" x14ac:dyDescent="0.25">
      <c r="A32" s="2" t="s">
        <v>42</v>
      </c>
      <c r="B32" s="33">
        <f t="shared" si="8"/>
        <v>7</v>
      </c>
      <c r="C32" s="33">
        <f t="shared" si="9"/>
        <v>-1</v>
      </c>
      <c r="D32" s="33">
        <f t="shared" si="9"/>
        <v>-3</v>
      </c>
      <c r="E32" s="33" t="str">
        <f t="shared" si="9"/>
        <v>-</v>
      </c>
      <c r="F32" s="33" t="str">
        <f t="shared" si="9"/>
        <v>-</v>
      </c>
      <c r="G32" s="33">
        <f t="shared" si="9"/>
        <v>11</v>
      </c>
      <c r="I32" s="11" t="s">
        <v>44</v>
      </c>
      <c r="J32" s="11" t="s">
        <v>44</v>
      </c>
    </row>
    <row r="33" spans="1:13" ht="12" customHeight="1" thickBot="1" x14ac:dyDescent="0.3">
      <c r="A33" s="23" t="s">
        <v>43</v>
      </c>
      <c r="B33" s="36">
        <f t="shared" si="8"/>
        <v>5</v>
      </c>
      <c r="C33" s="36">
        <f t="shared" si="9"/>
        <v>4</v>
      </c>
      <c r="D33" s="36">
        <f t="shared" si="9"/>
        <v>-4</v>
      </c>
      <c r="E33" s="36">
        <f t="shared" si="9"/>
        <v>-5</v>
      </c>
      <c r="F33" s="36">
        <f t="shared" si="9"/>
        <v>2</v>
      </c>
      <c r="G33" s="36">
        <f t="shared" si="9"/>
        <v>8</v>
      </c>
      <c r="H33" s="24"/>
      <c r="I33" s="13" t="s">
        <v>44</v>
      </c>
      <c r="J33" s="13" t="s">
        <v>44</v>
      </c>
    </row>
    <row r="34" spans="1:13" ht="12" customHeight="1" x14ac:dyDescent="0.25">
      <c r="A34" s="9" t="s">
        <v>10</v>
      </c>
    </row>
    <row r="35" spans="1:13" ht="12" customHeight="1" x14ac:dyDescent="0.25">
      <c r="A35" s="28" t="s">
        <v>53</v>
      </c>
    </row>
    <row r="36" spans="1:13" ht="6.75" customHeight="1" x14ac:dyDescent="0.25"/>
    <row r="37" spans="1:13" ht="7.5" customHeight="1" x14ac:dyDescent="0.25"/>
    <row r="38" spans="1:13" ht="12" customHeight="1" x14ac:dyDescent="0.25"/>
    <row r="39" spans="1:13" ht="12" customHeight="1" x14ac:dyDescent="0.25"/>
    <row r="40" spans="1:13" ht="12" customHeight="1" x14ac:dyDescent="0.25"/>
    <row r="41" spans="1:13" ht="12" customHeight="1" x14ac:dyDescent="0.25">
      <c r="M41" s="28"/>
    </row>
    <row r="42" spans="1:13" ht="12" customHeight="1" x14ac:dyDescent="0.25"/>
    <row r="43" spans="1:13" ht="12" customHeight="1" x14ac:dyDescent="0.25"/>
    <row r="44" spans="1:13" ht="12" customHeight="1" x14ac:dyDescent="0.25"/>
    <row r="45" spans="1:13" ht="12" customHeight="1" x14ac:dyDescent="0.25"/>
    <row r="46" spans="1:13" ht="12" customHeight="1" x14ac:dyDescent="0.25"/>
    <row r="47" spans="1:13" ht="12" customHeight="1" x14ac:dyDescent="0.25"/>
    <row r="48" spans="1:13" ht="12" customHeight="1" x14ac:dyDescent="0.25"/>
    <row r="49" spans="1:10" ht="12" customHeight="1" x14ac:dyDescent="0.25"/>
    <row r="50" spans="1:10" ht="12" customHeight="1" x14ac:dyDescent="0.25"/>
    <row r="51" spans="1:10" ht="9" customHeight="1" x14ac:dyDescent="0.25"/>
    <row r="52" spans="1:10" ht="12" customHeight="1" x14ac:dyDescent="0.25">
      <c r="A52" s="9"/>
    </row>
    <row r="53" spans="1:10" ht="12" customHeight="1" x14ac:dyDescent="0.25"/>
    <row r="54" spans="1:10" ht="12" customHeight="1" x14ac:dyDescent="0.25">
      <c r="A54" s="9" t="s">
        <v>10</v>
      </c>
    </row>
    <row r="55" spans="1:10" ht="12" customHeight="1" x14ac:dyDescent="0.25"/>
    <row r="56" spans="1:10" ht="12" customHeight="1" x14ac:dyDescent="0.25">
      <c r="J56" s="25"/>
    </row>
    <row r="57" spans="1:10" ht="12" customHeight="1" x14ac:dyDescent="0.25"/>
    <row r="58" spans="1:10" ht="12" customHeight="1" x14ac:dyDescent="0.25"/>
    <row r="59" spans="1:10" ht="12" customHeight="1" x14ac:dyDescent="0.25"/>
    <row r="60" spans="1:10" ht="12" customHeight="1" x14ac:dyDescent="0.25"/>
    <row r="61" spans="1:10" ht="12" customHeight="1" x14ac:dyDescent="0.25"/>
    <row r="62" spans="1:10" ht="12" customHeight="1" x14ac:dyDescent="0.25"/>
    <row r="63" spans="1:10" ht="12" customHeight="1" x14ac:dyDescent="0.25"/>
    <row r="64" spans="1:10" ht="12" customHeight="1" x14ac:dyDescent="0.25"/>
    <row r="65" spans="1:1" ht="12" customHeight="1" x14ac:dyDescent="0.25"/>
    <row r="66" spans="1:1" ht="12" customHeight="1" x14ac:dyDescent="0.25"/>
    <row r="67" spans="1:1" ht="12" customHeight="1" x14ac:dyDescent="0.25"/>
    <row r="68" spans="1:1" ht="12" customHeight="1" x14ac:dyDescent="0.25">
      <c r="A68" s="9"/>
    </row>
    <row r="69" spans="1:1" ht="12" customHeight="1" x14ac:dyDescent="0.25"/>
    <row r="70" spans="1:1" ht="12" customHeight="1" x14ac:dyDescent="0.25"/>
    <row r="71" spans="1:1" ht="12" customHeight="1" x14ac:dyDescent="0.25">
      <c r="A71" s="9" t="s">
        <v>10</v>
      </c>
    </row>
    <row r="72" spans="1:1" ht="12" customHeight="1" x14ac:dyDescent="0.25"/>
    <row r="73" spans="1:1" ht="12" customHeight="1" x14ac:dyDescent="0.25"/>
    <row r="74" spans="1:1" ht="12" customHeight="1" x14ac:dyDescent="0.25"/>
    <row r="75" spans="1:1" ht="12" customHeight="1" x14ac:dyDescent="0.25"/>
    <row r="76" spans="1:1" ht="12" customHeight="1" x14ac:dyDescent="0.25"/>
    <row r="77" spans="1:1" ht="12" customHeight="1" x14ac:dyDescent="0.25"/>
    <row r="78" spans="1:1" ht="12" customHeight="1" x14ac:dyDescent="0.25"/>
    <row r="79" spans="1:1" ht="12" customHeight="1" x14ac:dyDescent="0.25"/>
    <row r="80" spans="1:1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</sheetData>
  <mergeCells count="1">
    <mergeCell ref="I4:J4"/>
  </mergeCells>
  <pageMargins left="0.70866141732283472" right="0.70866141732283472" top="0.35433070866141736" bottom="0.15748031496062992" header="0.31496062992125984" footer="0.31496062992125984"/>
  <pageSetup paperSize="9" scale="95" orientation="portrait" r:id="rId1"/>
  <ignoredErrors>
    <ignoredError sqref="B16 F16 I15 F25 B25" formula="1"/>
    <ignoredError sqref="J8:J24" formulaRange="1"/>
    <ignoredError sqref="A9 A18 A27" twoDigitTextYea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9F5CC-C44D-401C-A82F-A1B8BB23589E}">
  <dimension ref="A1:K90"/>
  <sheetViews>
    <sheetView workbookViewId="0">
      <selection activeCell="E90" sqref="E90"/>
    </sheetView>
  </sheetViews>
  <sheetFormatPr defaultRowHeight="12" x14ac:dyDescent="0.2"/>
  <cols>
    <col min="1" max="1" width="19" style="38" customWidth="1"/>
    <col min="2" max="2" width="9.140625" style="38"/>
    <col min="3" max="3" width="9.85546875" style="38" customWidth="1"/>
    <col min="4" max="16384" width="9.140625" style="38"/>
  </cols>
  <sheetData>
    <row r="1" spans="1:11" x14ac:dyDescent="0.2">
      <c r="A1" s="37" t="s">
        <v>58</v>
      </c>
    </row>
    <row r="2" spans="1:11" x14ac:dyDescent="0.2">
      <c r="I2" s="64" t="s">
        <v>57</v>
      </c>
      <c r="J2" s="64"/>
      <c r="K2" s="64"/>
    </row>
    <row r="3" spans="1:11" x14ac:dyDescent="0.2">
      <c r="A3" s="39"/>
      <c r="B3" s="62" t="s">
        <v>2</v>
      </c>
      <c r="C3" s="62" t="s">
        <v>3</v>
      </c>
      <c r="D3" s="63" t="s">
        <v>4</v>
      </c>
      <c r="E3" s="62" t="s">
        <v>5</v>
      </c>
      <c r="F3" s="39"/>
      <c r="G3" s="39"/>
    </row>
    <row r="4" spans="1:11" x14ac:dyDescent="0.2">
      <c r="A4" s="39" t="s">
        <v>54</v>
      </c>
      <c r="B4" s="39">
        <f>'Flyttland, födelseland'!C7</f>
        <v>55</v>
      </c>
      <c r="C4" s="39">
        <f>'Flyttland, födelseland'!D7</f>
        <v>118</v>
      </c>
      <c r="D4" s="39">
        <f>'Flyttland, födelseland'!E7</f>
        <v>6</v>
      </c>
      <c r="E4" s="39">
        <f>'Flyttland, födelseland'!F7</f>
        <v>11</v>
      </c>
      <c r="F4" s="39"/>
      <c r="G4" s="39">
        <f>SUM(B4:F4)</f>
        <v>190</v>
      </c>
    </row>
    <row r="5" spans="1:11" x14ac:dyDescent="0.2">
      <c r="A5" s="39" t="s">
        <v>55</v>
      </c>
      <c r="B5" s="39">
        <f>SUM('Flyttland, födelseland'!C8:C11)</f>
        <v>237</v>
      </c>
      <c r="C5" s="39">
        <f>SUM('Flyttland, födelseland'!D8:D11)</f>
        <v>243</v>
      </c>
      <c r="D5" s="39">
        <f>SUM('Flyttland, födelseland'!E8:E11)</f>
        <v>9</v>
      </c>
      <c r="E5" s="39">
        <f>SUM('Flyttland, födelseland'!F8:F11)</f>
        <v>360</v>
      </c>
      <c r="F5" s="39"/>
      <c r="G5" s="39">
        <f>SUM(B5:F5)</f>
        <v>849</v>
      </c>
    </row>
    <row r="6" spans="1:11" x14ac:dyDescent="0.2">
      <c r="A6" s="39"/>
      <c r="B6" s="39"/>
      <c r="C6" s="39"/>
      <c r="D6" s="39"/>
      <c r="E6" s="39"/>
      <c r="F6" s="39">
        <f>SUM(B4:E5)</f>
        <v>1039</v>
      </c>
      <c r="G6" s="39">
        <f>SUM(G4:G5)</f>
        <v>1039</v>
      </c>
    </row>
    <row r="8" spans="1:11" x14ac:dyDescent="0.2">
      <c r="A8" s="37" t="s">
        <v>59</v>
      </c>
    </row>
    <row r="10" spans="1:11" x14ac:dyDescent="0.2">
      <c r="A10" s="39"/>
      <c r="B10" s="39" t="s">
        <v>0</v>
      </c>
      <c r="C10" s="39"/>
      <c r="D10" s="39"/>
      <c r="E10" s="39"/>
      <c r="F10" s="39"/>
      <c r="G10" s="39"/>
    </row>
    <row r="11" spans="1:11" x14ac:dyDescent="0.2">
      <c r="A11" s="39"/>
      <c r="B11" s="39" t="s">
        <v>7</v>
      </c>
      <c r="C11" s="39" t="s">
        <v>2</v>
      </c>
      <c r="D11" s="39" t="s">
        <v>56</v>
      </c>
      <c r="E11" s="39" t="s">
        <v>5</v>
      </c>
      <c r="F11" s="39" t="s">
        <v>1</v>
      </c>
      <c r="G11" s="39"/>
    </row>
    <row r="12" spans="1:11" x14ac:dyDescent="0.2">
      <c r="A12" s="39" t="s">
        <v>15</v>
      </c>
      <c r="B12" s="39">
        <f>'Flyttland, födelseland, kön'!B13</f>
        <v>102</v>
      </c>
      <c r="C12" s="39">
        <f>'Flyttland, födelseland, kön'!B14</f>
        <v>104</v>
      </c>
      <c r="D12" s="39">
        <f>SUM('Flyttland, födelseland, kön'!B15:B16)</f>
        <v>101</v>
      </c>
      <c r="E12" s="39">
        <f>'Flyttland, födelseland, kön'!B17</f>
        <v>227</v>
      </c>
      <c r="F12" s="39">
        <f>SUM(B12:E12)</f>
        <v>534</v>
      </c>
      <c r="G12" s="39"/>
    </row>
    <row r="13" spans="1:11" x14ac:dyDescent="0.2">
      <c r="A13" s="39" t="s">
        <v>16</v>
      </c>
      <c r="B13" s="39">
        <f>'Flyttland, födelseland, kön'!B19</f>
        <v>88</v>
      </c>
      <c r="C13" s="39">
        <f>'Flyttland, födelseland, kön'!B20</f>
        <v>107</v>
      </c>
      <c r="D13" s="39">
        <f>SUM('Flyttland, födelseland, kön'!B21:B22)</f>
        <v>110</v>
      </c>
      <c r="E13" s="39">
        <f>'Flyttland, födelseland, kön'!B23</f>
        <v>200</v>
      </c>
      <c r="F13" s="39">
        <f>SUM(B13:E13)</f>
        <v>505</v>
      </c>
      <c r="G13" s="39"/>
    </row>
    <row r="14" spans="1:11" x14ac:dyDescent="0.2">
      <c r="A14" s="39"/>
      <c r="B14" s="39"/>
      <c r="C14" s="39"/>
      <c r="D14" s="39"/>
      <c r="E14" s="39"/>
      <c r="F14" s="39"/>
      <c r="H14" s="39">
        <f>SUM(B12:E13)</f>
        <v>1039</v>
      </c>
    </row>
    <row r="16" spans="1:11" x14ac:dyDescent="0.2">
      <c r="A16" s="37" t="s">
        <v>60</v>
      </c>
    </row>
    <row r="18" spans="1:8" x14ac:dyDescent="0.2">
      <c r="A18" s="39"/>
      <c r="B18" s="39" t="s">
        <v>0</v>
      </c>
      <c r="C18" s="39"/>
      <c r="D18" s="39"/>
      <c r="E18" s="39"/>
      <c r="F18" s="39"/>
      <c r="G18" s="39"/>
    </row>
    <row r="19" spans="1:8" x14ac:dyDescent="0.2">
      <c r="A19" s="39"/>
      <c r="B19" s="39" t="s">
        <v>7</v>
      </c>
      <c r="C19" s="39" t="s">
        <v>2</v>
      </c>
      <c r="D19" s="39" t="s">
        <v>56</v>
      </c>
      <c r="E19" s="39" t="s">
        <v>5</v>
      </c>
      <c r="F19" s="39" t="s">
        <v>1</v>
      </c>
      <c r="G19" s="39"/>
    </row>
    <row r="20" spans="1:8" x14ac:dyDescent="0.2">
      <c r="A20" s="39" t="s">
        <v>15</v>
      </c>
      <c r="B20" s="39">
        <f>'Flyttland, födelseland, kön'!B37</f>
        <v>163</v>
      </c>
      <c r="C20" s="39">
        <f>'Flyttland, födelseland, kön'!B38</f>
        <v>99</v>
      </c>
      <c r="D20" s="39">
        <f>SUM('Flyttland, födelseland, kön'!B39:B40)</f>
        <v>81</v>
      </c>
      <c r="E20" s="39">
        <f>'Flyttland, födelseland, kön'!B41</f>
        <v>73</v>
      </c>
      <c r="F20" s="39">
        <f>SUM(B20:E20)</f>
        <v>416</v>
      </c>
      <c r="G20" s="39"/>
    </row>
    <row r="21" spans="1:8" x14ac:dyDescent="0.2">
      <c r="A21" s="39" t="s">
        <v>16</v>
      </c>
      <c r="B21" s="39">
        <f>'Flyttland, födelseland, kön'!B43</f>
        <v>134</v>
      </c>
      <c r="C21" s="39">
        <f>'Flyttland, födelseland, kön'!B44</f>
        <v>85</v>
      </c>
      <c r="D21" s="39">
        <f>SUM('Flyttland, födelseland, kön'!B45:B46)</f>
        <v>96</v>
      </c>
      <c r="E21" s="39">
        <f>'Flyttland, födelseland, kön'!B47</f>
        <v>105</v>
      </c>
      <c r="F21" s="39">
        <f>SUM(B21:E21)</f>
        <v>420</v>
      </c>
      <c r="G21" s="39"/>
    </row>
    <row r="22" spans="1:8" x14ac:dyDescent="0.2">
      <c r="A22" s="39"/>
      <c r="B22" s="39"/>
      <c r="C22" s="39"/>
      <c r="D22" s="39"/>
      <c r="E22" s="39"/>
      <c r="F22" s="39"/>
      <c r="H22" s="39">
        <f>SUM(B20:E21)</f>
        <v>836</v>
      </c>
    </row>
    <row r="24" spans="1:8" x14ac:dyDescent="0.2">
      <c r="A24" s="37" t="s">
        <v>63</v>
      </c>
    </row>
    <row r="26" spans="1:8" ht="24.75" x14ac:dyDescent="0.25">
      <c r="A26" s="59"/>
      <c r="B26" s="60" t="s">
        <v>2</v>
      </c>
      <c r="C26" s="65" t="s">
        <v>61</v>
      </c>
      <c r="D26" s="60" t="s">
        <v>5</v>
      </c>
    </row>
    <row r="27" spans="1:8" ht="15" x14ac:dyDescent="0.25">
      <c r="A27" s="59" t="s">
        <v>21</v>
      </c>
      <c r="B27" s="61">
        <f>'Flyttland, språk'!C7</f>
        <v>170</v>
      </c>
      <c r="C27" s="61">
        <f>SUM('Flyttland, språk'!D7:E7)</f>
        <v>344</v>
      </c>
      <c r="D27" s="61">
        <f>SUM('Flyttland, språk'!F7)</f>
        <v>29</v>
      </c>
      <c r="F27" s="38">
        <f>SUM(B27:D27)</f>
        <v>543</v>
      </c>
    </row>
    <row r="28" spans="1:8" ht="15" x14ac:dyDescent="0.25">
      <c r="A28" s="59" t="s">
        <v>22</v>
      </c>
      <c r="B28" s="61">
        <f>'Flyttland, språk'!C8</f>
        <v>82</v>
      </c>
      <c r="C28" s="61">
        <f>SUM('Flyttland, språk'!D8:E8)</f>
        <v>8</v>
      </c>
      <c r="D28" s="61">
        <f>SUM('Flyttland, språk'!F8)</f>
        <v>0</v>
      </c>
      <c r="F28" s="38">
        <f t="shared" ref="F28:F29" si="0">SUM(B28:D28)</f>
        <v>90</v>
      </c>
    </row>
    <row r="29" spans="1:8" ht="15" x14ac:dyDescent="0.25">
      <c r="A29" s="59" t="s">
        <v>62</v>
      </c>
      <c r="B29" s="61">
        <f>'Flyttland, språk'!C9</f>
        <v>40</v>
      </c>
      <c r="C29" s="61">
        <f>SUM('Flyttland, språk'!D9:E9)</f>
        <v>24</v>
      </c>
      <c r="D29" s="61">
        <f>SUM('Flyttland, språk'!F9)</f>
        <v>342</v>
      </c>
      <c r="F29" s="38">
        <f t="shared" si="0"/>
        <v>406</v>
      </c>
    </row>
    <row r="30" spans="1:8" x14ac:dyDescent="0.2">
      <c r="F30" s="38">
        <f>SUM(F27:F29)</f>
        <v>1039</v>
      </c>
      <c r="H30" s="38">
        <f>SUM(B27:D29)</f>
        <v>1039</v>
      </c>
    </row>
    <row r="32" spans="1:8" x14ac:dyDescent="0.2">
      <c r="A32" s="37" t="s">
        <v>64</v>
      </c>
    </row>
    <row r="34" spans="1:9" ht="24.75" x14ac:dyDescent="0.25">
      <c r="A34" s="59"/>
      <c r="B34" s="60" t="s">
        <v>2</v>
      </c>
      <c r="C34" s="65" t="s">
        <v>61</v>
      </c>
      <c r="D34" s="60" t="s">
        <v>5</v>
      </c>
      <c r="E34" s="39"/>
      <c r="F34" s="39"/>
    </row>
    <row r="35" spans="1:9" ht="15" x14ac:dyDescent="0.25">
      <c r="A35" s="59" t="s">
        <v>21</v>
      </c>
      <c r="B35" s="61">
        <f>'Flyttland, språk'!C11</f>
        <v>219</v>
      </c>
      <c r="C35" s="61">
        <f>SUM('Flyttland, språk'!D11:E11)</f>
        <v>336</v>
      </c>
      <c r="D35" s="61">
        <f>SUM('Flyttland, språk'!F11)</f>
        <v>22</v>
      </c>
      <c r="E35" s="39"/>
      <c r="F35" s="38">
        <f>SUM(B35:D35)</f>
        <v>577</v>
      </c>
    </row>
    <row r="36" spans="1:9" ht="15" x14ac:dyDescent="0.25">
      <c r="A36" s="59" t="s">
        <v>22</v>
      </c>
      <c r="B36" s="61">
        <f>'Flyttland, språk'!C12</f>
        <v>74</v>
      </c>
      <c r="C36" s="61">
        <f>SUM('Flyttland, språk'!D12:E12)</f>
        <v>9</v>
      </c>
      <c r="D36" s="61">
        <f>SUM('Flyttland, språk'!F12)</f>
        <v>1</v>
      </c>
      <c r="F36" s="38">
        <f t="shared" ref="F36:F37" si="1">SUM(B36:D36)</f>
        <v>84</v>
      </c>
    </row>
    <row r="37" spans="1:9" ht="15" x14ac:dyDescent="0.25">
      <c r="A37" s="59" t="s">
        <v>62</v>
      </c>
      <c r="B37" s="61">
        <f>'Flyttland, språk'!C13</f>
        <v>38</v>
      </c>
      <c r="C37" s="61">
        <f>SUM('Flyttland, språk'!D13:E13)</f>
        <v>35</v>
      </c>
      <c r="D37" s="61">
        <f>SUM('Flyttland, språk'!F13)</f>
        <v>102</v>
      </c>
      <c r="F37" s="38">
        <f t="shared" si="1"/>
        <v>175</v>
      </c>
    </row>
    <row r="38" spans="1:9" x14ac:dyDescent="0.2">
      <c r="F38" s="38">
        <f>SUM(F35:F37)</f>
        <v>836</v>
      </c>
      <c r="H38" s="38">
        <f>SUM(B35:D37)</f>
        <v>836</v>
      </c>
    </row>
    <row r="41" spans="1:9" x14ac:dyDescent="0.2">
      <c r="A41" s="37" t="s">
        <v>65</v>
      </c>
    </row>
    <row r="43" spans="1:9" ht="36.75" x14ac:dyDescent="0.25">
      <c r="A43" s="59"/>
      <c r="B43" s="67" t="s">
        <v>7</v>
      </c>
      <c r="C43" s="60" t="s">
        <v>2</v>
      </c>
      <c r="D43" s="65" t="s">
        <v>61</v>
      </c>
      <c r="E43" s="60" t="s">
        <v>5</v>
      </c>
    </row>
    <row r="44" spans="1:9" ht="15" x14ac:dyDescent="0.25">
      <c r="A44" s="59" t="s">
        <v>21</v>
      </c>
      <c r="B44" s="61">
        <f>'Födelseland, språk'!C7</f>
        <v>183</v>
      </c>
      <c r="C44" s="61">
        <f>'Födelseland, språk'!D7</f>
        <v>131</v>
      </c>
      <c r="D44" s="61">
        <f>SUM('Födelseland, språk'!E7:F7)</f>
        <v>201</v>
      </c>
      <c r="E44" s="61">
        <f>SUM('Födelseland, språk'!G7)</f>
        <v>28</v>
      </c>
      <c r="G44" s="38">
        <f>SUM(B44:F44)</f>
        <v>543</v>
      </c>
    </row>
    <row r="45" spans="1:9" ht="15" x14ac:dyDescent="0.25">
      <c r="A45" s="59" t="s">
        <v>22</v>
      </c>
      <c r="B45" s="61">
        <f>'Födelseland, språk'!C8</f>
        <v>4</v>
      </c>
      <c r="C45" s="61">
        <f>'Födelseland, språk'!D8</f>
        <v>79</v>
      </c>
      <c r="D45" s="61">
        <f>SUM('Födelseland, språk'!E8:F8)</f>
        <v>6</v>
      </c>
      <c r="E45" s="61">
        <f>SUM('Födelseland, språk'!G8)</f>
        <v>1</v>
      </c>
      <c r="G45" s="38">
        <f t="shared" ref="G45:G46" si="2">SUM(B45:F45)</f>
        <v>90</v>
      </c>
    </row>
    <row r="46" spans="1:9" ht="15" x14ac:dyDescent="0.25">
      <c r="A46" s="59" t="s">
        <v>62</v>
      </c>
      <c r="B46" s="61">
        <f>'Födelseland, språk'!C9</f>
        <v>3</v>
      </c>
      <c r="C46" s="61">
        <f>'Födelseland, språk'!D9</f>
        <v>1</v>
      </c>
      <c r="D46" s="61">
        <f>SUM('Födelseland, språk'!E9:F9)</f>
        <v>4</v>
      </c>
      <c r="E46" s="61">
        <f>SUM('Födelseland, språk'!G9)</f>
        <v>398</v>
      </c>
      <c r="G46" s="38">
        <f t="shared" si="2"/>
        <v>406</v>
      </c>
    </row>
    <row r="47" spans="1:9" x14ac:dyDescent="0.2">
      <c r="G47" s="38">
        <f>SUM(G44:G46)</f>
        <v>1039</v>
      </c>
      <c r="I47" s="38">
        <f>SUM(B44:E46)</f>
        <v>1039</v>
      </c>
    </row>
    <row r="49" spans="1:9" x14ac:dyDescent="0.2">
      <c r="A49" s="37" t="s">
        <v>66</v>
      </c>
    </row>
    <row r="50" spans="1:9" ht="36.75" x14ac:dyDescent="0.25">
      <c r="A50" s="59"/>
      <c r="B50" s="67" t="s">
        <v>7</v>
      </c>
      <c r="C50" s="60" t="s">
        <v>2</v>
      </c>
      <c r="D50" s="65" t="s">
        <v>61</v>
      </c>
      <c r="E50" s="60" t="s">
        <v>5</v>
      </c>
    </row>
    <row r="51" spans="1:9" ht="15" x14ac:dyDescent="0.25">
      <c r="A51" s="59" t="s">
        <v>21</v>
      </c>
      <c r="B51" s="61">
        <f>'Födelseland, språk'!C11</f>
        <v>274</v>
      </c>
      <c r="C51" s="61">
        <f>'Födelseland, språk'!D11</f>
        <v>116</v>
      </c>
      <c r="D51" s="61">
        <f>SUM('Födelseland, språk'!E11:F11)</f>
        <v>165</v>
      </c>
      <c r="E51" s="61">
        <f>SUM('Födelseland, språk'!G11)</f>
        <v>22</v>
      </c>
      <c r="G51" s="38">
        <f>SUM(B51:F51)</f>
        <v>577</v>
      </c>
    </row>
    <row r="52" spans="1:9" ht="15" x14ac:dyDescent="0.25">
      <c r="A52" s="59" t="s">
        <v>22</v>
      </c>
      <c r="B52" s="61">
        <f>'Födelseland, språk'!C12</f>
        <v>8</v>
      </c>
      <c r="C52" s="61">
        <f>'Födelseland, språk'!D12</f>
        <v>68</v>
      </c>
      <c r="D52" s="61">
        <f>SUM('Födelseland, språk'!E12:F12)</f>
        <v>8</v>
      </c>
      <c r="E52" s="61">
        <f>SUM('Födelseland, språk'!G12)</f>
        <v>0</v>
      </c>
      <c r="F52" s="39"/>
      <c r="G52" s="38">
        <f t="shared" ref="G52:G53" si="3">SUM(B52:F52)</f>
        <v>84</v>
      </c>
    </row>
    <row r="53" spans="1:9" ht="15" x14ac:dyDescent="0.25">
      <c r="A53" s="59" t="s">
        <v>62</v>
      </c>
      <c r="B53" s="61">
        <f>'Födelseland, språk'!C13</f>
        <v>15</v>
      </c>
      <c r="C53" s="68" t="str">
        <f>'Födelseland, språk'!D13</f>
        <v>-</v>
      </c>
      <c r="D53" s="61">
        <f>SUM('Födelseland, språk'!E13:F13)</f>
        <v>4</v>
      </c>
      <c r="E53" s="61">
        <f>SUM('Födelseland, språk'!G13)</f>
        <v>156</v>
      </c>
      <c r="F53" s="39"/>
      <c r="G53" s="38">
        <f t="shared" si="3"/>
        <v>175</v>
      </c>
    </row>
    <row r="54" spans="1:9" x14ac:dyDescent="0.2">
      <c r="G54" s="38">
        <f>SUM(G51:G53)</f>
        <v>836</v>
      </c>
      <c r="I54" s="38">
        <f>SUM(B51:E53)</f>
        <v>836</v>
      </c>
    </row>
    <row r="56" spans="1:9" x14ac:dyDescent="0.2">
      <c r="A56" s="37"/>
      <c r="C56" s="37"/>
      <c r="E56" s="37"/>
    </row>
    <row r="57" spans="1:9" ht="15" x14ac:dyDescent="0.25">
      <c r="A57" s="59"/>
      <c r="C57" s="59"/>
      <c r="E57" s="59"/>
    </row>
    <row r="58" spans="1:9" ht="15" x14ac:dyDescent="0.25">
      <c r="A58" s="59"/>
      <c r="C58" s="59"/>
      <c r="E58" s="59"/>
    </row>
    <row r="59" spans="1:9" ht="15" x14ac:dyDescent="0.25">
      <c r="A59" s="59"/>
      <c r="C59" s="61"/>
      <c r="D59" s="61"/>
      <c r="E59" s="61"/>
    </row>
    <row r="60" spans="1:9" ht="15" x14ac:dyDescent="0.25">
      <c r="A60" s="59"/>
      <c r="C60" s="61"/>
      <c r="D60" s="61"/>
      <c r="E60" s="61"/>
    </row>
    <row r="63" spans="1:9" x14ac:dyDescent="0.2">
      <c r="A63" s="38" t="s">
        <v>67</v>
      </c>
    </row>
    <row r="65" spans="1:5" ht="15" x14ac:dyDescent="0.25">
      <c r="A65"/>
      <c r="B65" s="9" t="s">
        <v>54</v>
      </c>
      <c r="C65" s="9" t="s">
        <v>55</v>
      </c>
    </row>
    <row r="66" spans="1:5" ht="15" x14ac:dyDescent="0.25">
      <c r="A66" t="s">
        <v>36</v>
      </c>
      <c r="B66" s="61">
        <f>SUM('Födelseland, ålder'!C8)</f>
        <v>10</v>
      </c>
      <c r="C66" s="61">
        <f>SUM('Födelseland, ålder'!D8:G8)</f>
        <v>128</v>
      </c>
      <c r="E66" s="38">
        <f>SUM(B66:D66)</f>
        <v>138</v>
      </c>
    </row>
    <row r="67" spans="1:5" ht="15" x14ac:dyDescent="0.25">
      <c r="A67" t="s">
        <v>37</v>
      </c>
      <c r="B67" s="61">
        <f>SUM('Födelseland, ålder'!C9)</f>
        <v>16</v>
      </c>
      <c r="C67" s="61">
        <f>SUM('Födelseland, ålder'!D9:G9)</f>
        <v>110</v>
      </c>
      <c r="E67" s="38">
        <f t="shared" ref="E67:E73" si="4">SUM(B67:D67)</f>
        <v>126</v>
      </c>
    </row>
    <row r="68" spans="1:5" ht="15" x14ac:dyDescent="0.25">
      <c r="A68" t="s">
        <v>38</v>
      </c>
      <c r="B68" s="61">
        <f>SUM('Födelseland, ålder'!C10)</f>
        <v>107</v>
      </c>
      <c r="C68" s="61">
        <f>SUM('Födelseland, ålder'!D10:G10)</f>
        <v>181</v>
      </c>
      <c r="E68" s="38">
        <f t="shared" si="4"/>
        <v>288</v>
      </c>
    </row>
    <row r="69" spans="1:5" ht="15" x14ac:dyDescent="0.25">
      <c r="A69" t="s">
        <v>39</v>
      </c>
      <c r="B69" s="61">
        <f>SUM('Födelseland, ålder'!C11)</f>
        <v>27</v>
      </c>
      <c r="C69" s="61">
        <f>SUM('Födelseland, ålder'!D11:G11)</f>
        <v>188</v>
      </c>
      <c r="E69" s="38">
        <f t="shared" si="4"/>
        <v>215</v>
      </c>
    </row>
    <row r="70" spans="1:5" ht="15" x14ac:dyDescent="0.25">
      <c r="A70" t="s">
        <v>40</v>
      </c>
      <c r="B70" s="61">
        <f>SUM('Födelseland, ålder'!C12)</f>
        <v>12</v>
      </c>
      <c r="C70" s="61">
        <f>SUM('Födelseland, ålder'!D12:G12)</f>
        <v>97</v>
      </c>
      <c r="E70" s="38">
        <f t="shared" si="4"/>
        <v>109</v>
      </c>
    </row>
    <row r="71" spans="1:5" ht="15" x14ac:dyDescent="0.25">
      <c r="A71" t="s">
        <v>41</v>
      </c>
      <c r="B71" s="61">
        <f>SUM('Födelseland, ålder'!C13)</f>
        <v>9</v>
      </c>
      <c r="C71" s="61">
        <f>SUM('Födelseland, ålder'!D13:G13)</f>
        <v>65</v>
      </c>
      <c r="E71" s="38">
        <f t="shared" si="4"/>
        <v>74</v>
      </c>
    </row>
    <row r="72" spans="1:5" ht="15" x14ac:dyDescent="0.25">
      <c r="A72" t="s">
        <v>42</v>
      </c>
      <c r="B72" s="61">
        <f>SUM('Födelseland, ålder'!C14)</f>
        <v>3</v>
      </c>
      <c r="C72" s="61">
        <f>SUM('Födelseland, ålder'!D14:G14)</f>
        <v>58</v>
      </c>
      <c r="E72" s="38">
        <f t="shared" si="4"/>
        <v>61</v>
      </c>
    </row>
    <row r="73" spans="1:5" ht="15" x14ac:dyDescent="0.25">
      <c r="A73" t="s">
        <v>43</v>
      </c>
      <c r="B73" s="61">
        <f>SUM('Födelseland, ålder'!C15)</f>
        <v>6</v>
      </c>
      <c r="C73" s="61">
        <f>SUM('Födelseland, ålder'!D15:G15)</f>
        <v>22</v>
      </c>
      <c r="E73" s="38">
        <f t="shared" si="4"/>
        <v>28</v>
      </c>
    </row>
    <row r="74" spans="1:5" ht="15" x14ac:dyDescent="0.25">
      <c r="A74"/>
      <c r="B74" s="61"/>
      <c r="C74" s="61"/>
      <c r="E74" s="38">
        <f>SUM(E66:E73)</f>
        <v>1039</v>
      </c>
    </row>
    <row r="75" spans="1:5" ht="15" x14ac:dyDescent="0.25">
      <c r="A75"/>
      <c r="B75" s="61"/>
      <c r="C75" s="61"/>
    </row>
    <row r="76" spans="1:5" ht="15" x14ac:dyDescent="0.25">
      <c r="A76" s="38" t="s">
        <v>68</v>
      </c>
      <c r="B76" s="61"/>
      <c r="C76" s="61"/>
    </row>
    <row r="77" spans="1:5" ht="15" x14ac:dyDescent="0.25">
      <c r="A77"/>
      <c r="B77" s="9" t="s">
        <v>54</v>
      </c>
      <c r="C77" s="9" t="s">
        <v>55</v>
      </c>
    </row>
    <row r="78" spans="1:5" ht="15" x14ac:dyDescent="0.25">
      <c r="A78" t="s">
        <v>36</v>
      </c>
      <c r="B78" s="61">
        <f>SUM('Födelseland, ålder'!C17)</f>
        <v>36</v>
      </c>
      <c r="C78" s="61">
        <f>SUM('Födelseland, ålder'!D17:G17)</f>
        <v>31</v>
      </c>
      <c r="E78" s="38">
        <f>SUM(B78:D78)</f>
        <v>67</v>
      </c>
    </row>
    <row r="79" spans="1:5" ht="15" x14ac:dyDescent="0.25">
      <c r="A79" t="s">
        <v>37</v>
      </c>
      <c r="B79" s="61">
        <f>SUM('Födelseland, ålder'!C18)</f>
        <v>66</v>
      </c>
      <c r="C79" s="61">
        <f>SUM('Födelseland, ålder'!D18:G18)</f>
        <v>66</v>
      </c>
      <c r="E79" s="38">
        <f t="shared" ref="E79:E85" si="5">SUM(B79:D79)</f>
        <v>132</v>
      </c>
    </row>
    <row r="80" spans="1:5" ht="15" x14ac:dyDescent="0.25">
      <c r="A80" t="s">
        <v>38</v>
      </c>
      <c r="B80" s="61">
        <f>SUM('Födelseland, ålder'!C19)</f>
        <v>144</v>
      </c>
      <c r="C80" s="61">
        <f>SUM('Födelseland, ålder'!D19:G19)</f>
        <v>129</v>
      </c>
      <c r="E80" s="38">
        <f t="shared" si="5"/>
        <v>273</v>
      </c>
    </row>
    <row r="81" spans="1:5" ht="15" x14ac:dyDescent="0.25">
      <c r="A81" t="s">
        <v>39</v>
      </c>
      <c r="B81" s="61">
        <f>SUM('Födelseland, ålder'!C20)</f>
        <v>25</v>
      </c>
      <c r="C81" s="61">
        <f>SUM('Födelseland, ålder'!D20:G20)</f>
        <v>99</v>
      </c>
      <c r="E81" s="38">
        <f t="shared" si="5"/>
        <v>124</v>
      </c>
    </row>
    <row r="82" spans="1:5" ht="15" x14ac:dyDescent="0.25">
      <c r="A82" t="s">
        <v>40</v>
      </c>
      <c r="B82" s="61">
        <f>SUM('Födelseland, ålder'!C21)</f>
        <v>14</v>
      </c>
      <c r="C82" s="61">
        <f>SUM('Födelseland, ålder'!D21:G21)</f>
        <v>81</v>
      </c>
      <c r="E82" s="38">
        <f t="shared" si="5"/>
        <v>95</v>
      </c>
    </row>
    <row r="83" spans="1:5" ht="15" x14ac:dyDescent="0.25">
      <c r="A83" t="s">
        <v>41</v>
      </c>
      <c r="B83" s="61">
        <f>SUM('Födelseland, ålder'!C22)</f>
        <v>6</v>
      </c>
      <c r="C83" s="61">
        <f>SUM('Födelseland, ålder'!D22:G22)</f>
        <v>62</v>
      </c>
      <c r="E83" s="38">
        <f t="shared" si="5"/>
        <v>68</v>
      </c>
    </row>
    <row r="84" spans="1:5" ht="15" x14ac:dyDescent="0.25">
      <c r="A84" t="s">
        <v>42</v>
      </c>
      <c r="B84" s="61">
        <f>SUM('Födelseland, ålder'!C23)</f>
        <v>4</v>
      </c>
      <c r="C84" s="61">
        <f>SUM('Födelseland, ålder'!D23:G23)</f>
        <v>50</v>
      </c>
      <c r="E84" s="38">
        <f t="shared" si="5"/>
        <v>54</v>
      </c>
    </row>
    <row r="85" spans="1:5" ht="15" x14ac:dyDescent="0.25">
      <c r="A85" t="s">
        <v>43</v>
      </c>
      <c r="B85" s="61">
        <f>SUM('Födelseland, ålder'!C24)</f>
        <v>2</v>
      </c>
      <c r="C85" s="61">
        <f>SUM('Födelseland, ålder'!D24:G24)</f>
        <v>21</v>
      </c>
      <c r="E85" s="38">
        <f t="shared" si="5"/>
        <v>23</v>
      </c>
    </row>
    <row r="86" spans="1:5" ht="15" x14ac:dyDescent="0.25">
      <c r="A86"/>
      <c r="B86" s="59"/>
      <c r="C86" s="59"/>
      <c r="E86" s="38">
        <f>SUM(E78:E85)</f>
        <v>836</v>
      </c>
    </row>
    <row r="87" spans="1:5" ht="15" x14ac:dyDescent="0.25">
      <c r="A87"/>
      <c r="B87" s="59"/>
      <c r="C87" s="59"/>
    </row>
    <row r="88" spans="1:5" ht="15" x14ac:dyDescent="0.25">
      <c r="A88"/>
      <c r="B88" s="59"/>
      <c r="C88" s="59"/>
    </row>
    <row r="89" spans="1:5" ht="15" x14ac:dyDescent="0.25">
      <c r="A89"/>
      <c r="B89" s="59"/>
      <c r="C89" s="59"/>
    </row>
    <row r="90" spans="1:5" ht="15" x14ac:dyDescent="0.25">
      <c r="A90"/>
      <c r="B90" s="59"/>
      <c r="C90" s="5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Flyttland, födelseland</vt:lpstr>
      <vt:lpstr>Flyttland, födelseland, kön</vt:lpstr>
      <vt:lpstr>Flyttland, språk</vt:lpstr>
      <vt:lpstr>Födelseland, språk</vt:lpstr>
      <vt:lpstr>Födelseland, ålder</vt:lpstr>
      <vt:lpstr>Underlag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2026-06-10T13:26:09Z</cp:lastPrinted>
  <dcterms:created xsi:type="dcterms:W3CDTF">2013-12-04T11:36:50Z</dcterms:created>
  <dcterms:modified xsi:type="dcterms:W3CDTF">2026-06-10T13:26:37Z</dcterms:modified>
</cp:coreProperties>
</file>