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C2A91A16-1917-4DCD-A758-C875676958BD}" xr6:coauthVersionLast="47" xr6:coauthVersionMax="47" xr10:uidLastSave="{00000000-0000-0000-0000-000000000000}"/>
  <bookViews>
    <workbookView xWindow="2640" yWindow="2730" windowWidth="26160" windowHeight="13905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2" l="1"/>
  <c r="S33" i="2" l="1"/>
  <c r="Y33" i="2"/>
  <c r="Z33" i="2"/>
  <c r="AA33" i="2"/>
  <c r="X33" i="2"/>
  <c r="Y18" i="2"/>
  <c r="Z18" i="2"/>
  <c r="AA18" i="2"/>
  <c r="X18" i="2"/>
  <c r="S18" i="2"/>
  <c r="M58" i="2"/>
  <c r="AD18" i="2" s="1"/>
  <c r="S17" i="2"/>
  <c r="T17" i="2"/>
  <c r="U17" i="2"/>
  <c r="S32" i="2"/>
  <c r="T32" i="2"/>
  <c r="U32" i="2"/>
  <c r="AD33" i="2" l="1"/>
  <c r="BE21" i="1" l="1"/>
  <c r="C58" i="2" s="1"/>
  <c r="BE22" i="1"/>
  <c r="D58" i="2" s="1"/>
  <c r="T33" i="2" l="1"/>
  <c r="AE33" i="2" s="1"/>
  <c r="N58" i="2"/>
  <c r="AE18" i="2" s="1"/>
  <c r="T18" i="2"/>
  <c r="O58" i="2"/>
  <c r="AF18" i="2" s="1"/>
  <c r="U33" i="2"/>
  <c r="AF33" i="2" s="1"/>
  <c r="U18" i="2"/>
  <c r="E58" i="2"/>
  <c r="V33" i="2" s="1"/>
  <c r="BE20" i="1"/>
  <c r="BE23" i="1" s="1"/>
  <c r="V18" i="2" l="1"/>
  <c r="P58" i="2"/>
  <c r="AG18" i="2" s="1"/>
  <c r="AG33" i="2"/>
  <c r="X23" i="2" l="1"/>
  <c r="O57" i="2"/>
  <c r="N57" i="2"/>
  <c r="M57" i="2"/>
  <c r="E57" i="2"/>
  <c r="P57" i="2" s="1"/>
  <c r="O56" i="2"/>
  <c r="N56" i="2"/>
  <c r="M56" i="2"/>
  <c r="E56" i="2"/>
  <c r="P56" i="2" s="1"/>
  <c r="O55" i="2"/>
  <c r="N55" i="2"/>
  <c r="M55" i="2"/>
  <c r="E55" i="2"/>
  <c r="J54" i="2"/>
  <c r="I54" i="2"/>
  <c r="H54" i="2"/>
  <c r="G54" i="2"/>
  <c r="E54" i="2"/>
  <c r="P54" i="2" s="1"/>
  <c r="O53" i="2"/>
  <c r="N53" i="2"/>
  <c r="M53" i="2"/>
  <c r="E53" i="2"/>
  <c r="O52" i="2"/>
  <c r="N52" i="2"/>
  <c r="M52" i="2"/>
  <c r="E52" i="2"/>
  <c r="P52" i="2" s="1"/>
  <c r="O51" i="2"/>
  <c r="N51" i="2"/>
  <c r="M51" i="2"/>
  <c r="E51" i="2"/>
  <c r="P51" i="2" s="1"/>
  <c r="O50" i="2"/>
  <c r="N50" i="2"/>
  <c r="M50" i="2"/>
  <c r="E50" i="2"/>
  <c r="O49" i="2"/>
  <c r="N49" i="2"/>
  <c r="M49" i="2"/>
  <c r="E49" i="2"/>
  <c r="P49" i="2" s="1"/>
  <c r="O48" i="2"/>
  <c r="N48" i="2"/>
  <c r="M48" i="2"/>
  <c r="E48" i="2"/>
  <c r="P48" i="2" s="1"/>
  <c r="O47" i="2"/>
  <c r="N47" i="2"/>
  <c r="M47" i="2"/>
  <c r="E47" i="2"/>
  <c r="P47" i="2" s="1"/>
  <c r="O46" i="2"/>
  <c r="N46" i="2"/>
  <c r="M46" i="2"/>
  <c r="E46" i="2"/>
  <c r="P46" i="2" s="1"/>
  <c r="O45" i="2"/>
  <c r="N45" i="2"/>
  <c r="M45" i="2"/>
  <c r="E45" i="2"/>
  <c r="P45" i="2" s="1"/>
  <c r="O44" i="2"/>
  <c r="N44" i="2"/>
  <c r="M44" i="2"/>
  <c r="E44" i="2"/>
  <c r="P44" i="2" s="1"/>
  <c r="O43" i="2"/>
  <c r="N43" i="2"/>
  <c r="M43" i="2"/>
  <c r="E43" i="2"/>
  <c r="O42" i="2"/>
  <c r="N42" i="2"/>
  <c r="M42" i="2"/>
  <c r="E42" i="2"/>
  <c r="P42" i="2" s="1"/>
  <c r="O41" i="2"/>
  <c r="N41" i="2"/>
  <c r="M41" i="2"/>
  <c r="J41" i="2"/>
  <c r="E41" i="2"/>
  <c r="O40" i="2"/>
  <c r="N40" i="2"/>
  <c r="M40" i="2"/>
  <c r="J40" i="2"/>
  <c r="E40" i="2"/>
  <c r="O39" i="2"/>
  <c r="N39" i="2"/>
  <c r="M39" i="2"/>
  <c r="J39" i="2"/>
  <c r="E39" i="2"/>
  <c r="P39" i="2" s="1"/>
  <c r="O38" i="2"/>
  <c r="AF14" i="2" s="1"/>
  <c r="N38" i="2"/>
  <c r="M38" i="2"/>
  <c r="J38" i="2"/>
  <c r="E38" i="2"/>
  <c r="O37" i="2"/>
  <c r="N37" i="2"/>
  <c r="M37" i="2"/>
  <c r="J37" i="2"/>
  <c r="P37" i="2" s="1"/>
  <c r="E37" i="2"/>
  <c r="O36" i="2"/>
  <c r="N36" i="2"/>
  <c r="M36" i="2"/>
  <c r="J36" i="2"/>
  <c r="E36" i="2"/>
  <c r="P36" i="2" s="1"/>
  <c r="O35" i="2"/>
  <c r="N35" i="2"/>
  <c r="M35" i="2"/>
  <c r="J35" i="2"/>
  <c r="E35" i="2"/>
  <c r="P35" i="2" s="1"/>
  <c r="O34" i="2"/>
  <c r="N34" i="2"/>
  <c r="M34" i="2"/>
  <c r="J34" i="2"/>
  <c r="E34" i="2"/>
  <c r="O33" i="2"/>
  <c r="N33" i="2"/>
  <c r="M33" i="2"/>
  <c r="J33" i="2"/>
  <c r="E33" i="2"/>
  <c r="O32" i="2"/>
  <c r="N32" i="2"/>
  <c r="M32" i="2"/>
  <c r="J32" i="2"/>
  <c r="E32" i="2"/>
  <c r="AA31" i="2"/>
  <c r="Z31" i="2"/>
  <c r="AF31" i="2" s="1"/>
  <c r="Y31" i="2"/>
  <c r="X31" i="2"/>
  <c r="AD31" i="2" s="1"/>
  <c r="U31" i="2"/>
  <c r="T31" i="2"/>
  <c r="S31" i="2"/>
  <c r="O31" i="2"/>
  <c r="N31" i="2"/>
  <c r="M31" i="2"/>
  <c r="J31" i="2"/>
  <c r="E31" i="2"/>
  <c r="AA30" i="2"/>
  <c r="Z30" i="2"/>
  <c r="Y30" i="2"/>
  <c r="X30" i="2"/>
  <c r="U30" i="2"/>
  <c r="T30" i="2"/>
  <c r="S30" i="2"/>
  <c r="O30" i="2"/>
  <c r="N30" i="2"/>
  <c r="M30" i="2"/>
  <c r="J30" i="2"/>
  <c r="E30" i="2"/>
  <c r="Z29" i="2"/>
  <c r="Y29" i="2"/>
  <c r="X29" i="2"/>
  <c r="U29" i="2"/>
  <c r="T29" i="2"/>
  <c r="S29" i="2"/>
  <c r="O29" i="2"/>
  <c r="N29" i="2"/>
  <c r="M29" i="2"/>
  <c r="J29" i="2"/>
  <c r="P29" i="2" s="1"/>
  <c r="E29" i="2"/>
  <c r="Z28" i="2"/>
  <c r="Y28" i="2"/>
  <c r="X28" i="2"/>
  <c r="U28" i="2"/>
  <c r="T28" i="2"/>
  <c r="S28" i="2"/>
  <c r="O28" i="2"/>
  <c r="N28" i="2"/>
  <c r="M28" i="2"/>
  <c r="J28" i="2"/>
  <c r="E28" i="2"/>
  <c r="Z27" i="2"/>
  <c r="Y27" i="2"/>
  <c r="X27" i="2"/>
  <c r="U27" i="2"/>
  <c r="T27" i="2"/>
  <c r="S27" i="2"/>
  <c r="O27" i="2"/>
  <c r="M27" i="2"/>
  <c r="J27" i="2"/>
  <c r="C27" i="2"/>
  <c r="N27" i="2" s="1"/>
  <c r="Z26" i="2"/>
  <c r="Y26" i="2"/>
  <c r="X26" i="2"/>
  <c r="U26" i="2"/>
  <c r="S26" i="2"/>
  <c r="O26" i="2"/>
  <c r="M26" i="2"/>
  <c r="J26" i="2"/>
  <c r="C26" i="2"/>
  <c r="E26" i="2" s="1"/>
  <c r="P26" i="2" s="1"/>
  <c r="Z25" i="2"/>
  <c r="Y25" i="2"/>
  <c r="X25" i="2"/>
  <c r="AD25" i="2" s="1"/>
  <c r="U25" i="2"/>
  <c r="S25" i="2"/>
  <c r="O25" i="2"/>
  <c r="M25" i="2"/>
  <c r="J25" i="2"/>
  <c r="C25" i="2"/>
  <c r="E25" i="2" s="1"/>
  <c r="Z24" i="2"/>
  <c r="Y24" i="2"/>
  <c r="X24" i="2"/>
  <c r="U24" i="2"/>
  <c r="S24" i="2"/>
  <c r="O24" i="2"/>
  <c r="M24" i="2"/>
  <c r="J24" i="2"/>
  <c r="C24" i="2"/>
  <c r="Z23" i="2"/>
  <c r="Y23" i="2"/>
  <c r="U23" i="2"/>
  <c r="S23" i="2"/>
  <c r="O23" i="2"/>
  <c r="N23" i="2"/>
  <c r="M23" i="2"/>
  <c r="J23" i="2"/>
  <c r="E23" i="2"/>
  <c r="P23" i="2" s="1"/>
  <c r="O22" i="2"/>
  <c r="M22" i="2"/>
  <c r="J22" i="2"/>
  <c r="C22" i="2"/>
  <c r="E22" i="2" s="1"/>
  <c r="P22" i="2" s="1"/>
  <c r="O21" i="2"/>
  <c r="M21" i="2"/>
  <c r="J21" i="2"/>
  <c r="C21" i="2"/>
  <c r="N21" i="2" s="1"/>
  <c r="O20" i="2"/>
  <c r="M20" i="2"/>
  <c r="J20" i="2"/>
  <c r="C20" i="2"/>
  <c r="N20" i="2" s="1"/>
  <c r="O19" i="2"/>
  <c r="M19" i="2"/>
  <c r="J19" i="2"/>
  <c r="C19" i="2"/>
  <c r="O18" i="2"/>
  <c r="N18" i="2"/>
  <c r="M18" i="2"/>
  <c r="J18" i="2"/>
  <c r="E18" i="2"/>
  <c r="O17" i="2"/>
  <c r="M17" i="2"/>
  <c r="J17" i="2"/>
  <c r="C17" i="2"/>
  <c r="N17" i="2" s="1"/>
  <c r="AA16" i="2"/>
  <c r="Z16" i="2"/>
  <c r="Y16" i="2"/>
  <c r="X16" i="2"/>
  <c r="U16" i="2"/>
  <c r="T16" i="2"/>
  <c r="S16" i="2"/>
  <c r="O16" i="2"/>
  <c r="N16" i="2"/>
  <c r="M16" i="2"/>
  <c r="J16" i="2"/>
  <c r="C16" i="2"/>
  <c r="E16" i="2" s="1"/>
  <c r="P16" i="2" s="1"/>
  <c r="AA15" i="2"/>
  <c r="Z15" i="2"/>
  <c r="Y15" i="2"/>
  <c r="X15" i="2"/>
  <c r="U15" i="2"/>
  <c r="T15" i="2"/>
  <c r="S15" i="2"/>
  <c r="O15" i="2"/>
  <c r="M15" i="2"/>
  <c r="J15" i="2"/>
  <c r="C15" i="2"/>
  <c r="E15" i="2" s="1"/>
  <c r="Z14" i="2"/>
  <c r="Y14" i="2"/>
  <c r="X14" i="2"/>
  <c r="U14" i="2"/>
  <c r="T14" i="2"/>
  <c r="S14" i="2"/>
  <c r="O14" i="2"/>
  <c r="M14" i="2"/>
  <c r="J14" i="2"/>
  <c r="C14" i="2"/>
  <c r="T9" i="2" s="1"/>
  <c r="Z13" i="2"/>
  <c r="Y13" i="2"/>
  <c r="X13" i="2"/>
  <c r="U13" i="2"/>
  <c r="T13" i="2"/>
  <c r="S13" i="2"/>
  <c r="O13" i="2"/>
  <c r="N13" i="2"/>
  <c r="M13" i="2"/>
  <c r="AD9" i="2" s="1"/>
  <c r="J13" i="2"/>
  <c r="E13" i="2"/>
  <c r="P13" i="2" s="1"/>
  <c r="Z12" i="2"/>
  <c r="Y12" i="2"/>
  <c r="X12" i="2"/>
  <c r="U12" i="2"/>
  <c r="T12" i="2"/>
  <c r="S12" i="2"/>
  <c r="O12" i="2"/>
  <c r="M12" i="2"/>
  <c r="J12" i="2"/>
  <c r="C12" i="2"/>
  <c r="N12" i="2" s="1"/>
  <c r="Z11" i="2"/>
  <c r="Y11" i="2"/>
  <c r="X11" i="2"/>
  <c r="U11" i="2"/>
  <c r="S11" i="2"/>
  <c r="O11" i="2"/>
  <c r="M11" i="2"/>
  <c r="J11" i="2"/>
  <c r="C11" i="2"/>
  <c r="N11" i="2" s="1"/>
  <c r="Z10" i="2"/>
  <c r="Y10" i="2"/>
  <c r="X10" i="2"/>
  <c r="U10" i="2"/>
  <c r="S10" i="2"/>
  <c r="O10" i="2"/>
  <c r="M10" i="2"/>
  <c r="J10" i="2"/>
  <c r="C10" i="2"/>
  <c r="N10" i="2" s="1"/>
  <c r="Z9" i="2"/>
  <c r="Y9" i="2"/>
  <c r="X9" i="2"/>
  <c r="U9" i="2"/>
  <c r="S9" i="2"/>
  <c r="O9" i="2"/>
  <c r="M9" i="2"/>
  <c r="J9" i="2"/>
  <c r="C9" i="2"/>
  <c r="Z8" i="2"/>
  <c r="Y8" i="2"/>
  <c r="X8" i="2"/>
  <c r="U8" i="2"/>
  <c r="S8" i="2"/>
  <c r="O8" i="2"/>
  <c r="M8" i="2"/>
  <c r="J8" i="2"/>
  <c r="C8" i="2"/>
  <c r="N8" i="2" s="1"/>
  <c r="O7" i="2"/>
  <c r="M7" i="2"/>
  <c r="J7" i="2"/>
  <c r="C7" i="2"/>
  <c r="N7" i="2" s="1"/>
  <c r="O6" i="2"/>
  <c r="M6" i="2"/>
  <c r="J6" i="2"/>
  <c r="C6" i="2"/>
  <c r="N6" i="2" s="1"/>
  <c r="O5" i="2"/>
  <c r="M5" i="2"/>
  <c r="J5" i="2"/>
  <c r="C5" i="2"/>
  <c r="N5" i="2" s="1"/>
  <c r="O4" i="2"/>
  <c r="M4" i="2"/>
  <c r="J4" i="2"/>
  <c r="C4" i="2"/>
  <c r="E4" i="2" s="1"/>
  <c r="J3" i="2"/>
  <c r="C3" i="2"/>
  <c r="E3" i="2" s="1"/>
  <c r="AA25" i="2" l="1"/>
  <c r="E21" i="2"/>
  <c r="P21" i="2" s="1"/>
  <c r="P28" i="2"/>
  <c r="AF30" i="2"/>
  <c r="P34" i="2"/>
  <c r="AF9" i="2"/>
  <c r="AA9" i="2"/>
  <c r="AD24" i="2"/>
  <c r="V27" i="2"/>
  <c r="E8" i="2"/>
  <c r="E17" i="2"/>
  <c r="P17" i="2" s="1"/>
  <c r="P18" i="2"/>
  <c r="AF10" i="2"/>
  <c r="AD11" i="2"/>
  <c r="AF23" i="2"/>
  <c r="AF24" i="2"/>
  <c r="N26" i="2"/>
  <c r="AD26" i="2"/>
  <c r="AD30" i="2"/>
  <c r="AE31" i="2"/>
  <c r="P33" i="2"/>
  <c r="AF13" i="2"/>
  <c r="AE14" i="2"/>
  <c r="P41" i="2"/>
  <c r="AF8" i="2"/>
  <c r="T26" i="2"/>
  <c r="AE26" i="2" s="1"/>
  <c r="T11" i="2"/>
  <c r="E24" i="2"/>
  <c r="N22" i="2"/>
  <c r="AA12" i="2"/>
  <c r="AE13" i="2"/>
  <c r="Y17" i="2"/>
  <c r="Y32" i="2"/>
  <c r="AE32" i="2" s="1"/>
  <c r="AA8" i="2"/>
  <c r="AA10" i="2"/>
  <c r="E27" i="2"/>
  <c r="P27" i="2" s="1"/>
  <c r="AD27" i="2"/>
  <c r="AD28" i="2"/>
  <c r="AD12" i="2"/>
  <c r="AD29" i="2"/>
  <c r="AE30" i="2"/>
  <c r="V14" i="2"/>
  <c r="AD15" i="2"/>
  <c r="AD16" i="2"/>
  <c r="V31" i="2"/>
  <c r="AG31" i="2" s="1"/>
  <c r="O54" i="2"/>
  <c r="AF17" i="2" s="1"/>
  <c r="Z32" i="2"/>
  <c r="AF32" i="2" s="1"/>
  <c r="Z17" i="2"/>
  <c r="AD8" i="2"/>
  <c r="V16" i="2"/>
  <c r="T25" i="2"/>
  <c r="AE25" i="2" s="1"/>
  <c r="AD10" i="2"/>
  <c r="AF11" i="2"/>
  <c r="AA26" i="2"/>
  <c r="AE27" i="2"/>
  <c r="AE28" i="2"/>
  <c r="AE12" i="2"/>
  <c r="AE29" i="2"/>
  <c r="AA13" i="2"/>
  <c r="AA14" i="2"/>
  <c r="AE15" i="2"/>
  <c r="AE16" i="2"/>
  <c r="V17" i="2"/>
  <c r="V32" i="2"/>
  <c r="AA17" i="2"/>
  <c r="AA32" i="2"/>
  <c r="P4" i="2"/>
  <c r="T8" i="2"/>
  <c r="AA24" i="2"/>
  <c r="E14" i="2"/>
  <c r="V9" i="2" s="1"/>
  <c r="P15" i="2"/>
  <c r="E20" i="2"/>
  <c r="P20" i="2" s="1"/>
  <c r="P25" i="2"/>
  <c r="AF25" i="2"/>
  <c r="AF26" i="2"/>
  <c r="AF27" i="2"/>
  <c r="AF12" i="2"/>
  <c r="AF28" i="2"/>
  <c r="AF29" i="2"/>
  <c r="P30" i="2"/>
  <c r="P32" i="2"/>
  <c r="AD13" i="2"/>
  <c r="AD14" i="2"/>
  <c r="P40" i="2"/>
  <c r="V15" i="2"/>
  <c r="AF15" i="2"/>
  <c r="AF16" i="2"/>
  <c r="X17" i="2"/>
  <c r="X32" i="2"/>
  <c r="AD32" i="2" s="1"/>
  <c r="AD23" i="2"/>
  <c r="AG13" i="2"/>
  <c r="V26" i="2"/>
  <c r="AG26" i="2" s="1"/>
  <c r="E9" i="2"/>
  <c r="P9" i="2" s="1"/>
  <c r="E19" i="2"/>
  <c r="P19" i="2" s="1"/>
  <c r="P43" i="2"/>
  <c r="AG15" i="2" s="1"/>
  <c r="P55" i="2"/>
  <c r="E6" i="2"/>
  <c r="P6" i="2" s="1"/>
  <c r="T23" i="2"/>
  <c r="AE23" i="2" s="1"/>
  <c r="N9" i="2"/>
  <c r="AE8" i="2" s="1"/>
  <c r="AA11" i="2"/>
  <c r="N14" i="2"/>
  <c r="P8" i="2"/>
  <c r="V12" i="2"/>
  <c r="V28" i="2"/>
  <c r="E10" i="2"/>
  <c r="P10" i="2" s="1"/>
  <c r="N19" i="2"/>
  <c r="AE10" i="2" s="1"/>
  <c r="N4" i="2"/>
  <c r="V13" i="2"/>
  <c r="N15" i="2"/>
  <c r="N25" i="2"/>
  <c r="AA27" i="2"/>
  <c r="AG27" i="2" s="1"/>
  <c r="V29" i="2"/>
  <c r="P31" i="2"/>
  <c r="P53" i="2"/>
  <c r="T24" i="2"/>
  <c r="AE24" i="2" s="1"/>
  <c r="P50" i="2"/>
  <c r="AG16" i="2" s="1"/>
  <c r="E7" i="2"/>
  <c r="P7" i="2" s="1"/>
  <c r="E11" i="2"/>
  <c r="P11" i="2" s="1"/>
  <c r="AA28" i="2"/>
  <c r="V30" i="2"/>
  <c r="AG30" i="2" s="1"/>
  <c r="P38" i="2"/>
  <c r="N24" i="2"/>
  <c r="AE11" i="2" s="1"/>
  <c r="AA23" i="2"/>
  <c r="AA29" i="2"/>
  <c r="T10" i="2"/>
  <c r="M54" i="2"/>
  <c r="AD17" i="2" s="1"/>
  <c r="E5" i="2"/>
  <c r="P5" i="2" s="1"/>
  <c r="N54" i="2"/>
  <c r="AE17" i="2" s="1"/>
  <c r="E12" i="2"/>
  <c r="P12" i="2" s="1"/>
  <c r="V11" i="2" l="1"/>
  <c r="AG10" i="2"/>
  <c r="AG17" i="2"/>
  <c r="P24" i="2"/>
  <c r="AG11" i="2" s="1"/>
  <c r="V24" i="2"/>
  <c r="AG24" i="2" s="1"/>
  <c r="AG12" i="2"/>
  <c r="AG32" i="2"/>
  <c r="AG14" i="2"/>
  <c r="AG29" i="2"/>
  <c r="AE9" i="2"/>
  <c r="V10" i="2"/>
  <c r="V25" i="2"/>
  <c r="AG25" i="2" s="1"/>
  <c r="AG28" i="2"/>
  <c r="P14" i="2"/>
  <c r="AG9" i="2" s="1"/>
  <c r="V8" i="2"/>
  <c r="AG8" i="2"/>
  <c r="V23" i="2"/>
  <c r="AG23" i="2" s="1"/>
  <c r="O21" i="1" l="1"/>
  <c r="O22" i="1"/>
  <c r="M21" i="1"/>
  <c r="M22" i="1"/>
  <c r="H21" i="1"/>
  <c r="I21" i="1"/>
  <c r="J21" i="1"/>
  <c r="K21" i="1"/>
  <c r="H22" i="1"/>
  <c r="I22" i="1"/>
  <c r="J22" i="1"/>
  <c r="K22" i="1"/>
  <c r="B21" i="1"/>
  <c r="C21" i="1"/>
  <c r="D21" i="1"/>
  <c r="E21" i="1"/>
  <c r="F21" i="1"/>
  <c r="B22" i="1"/>
  <c r="C22" i="1"/>
  <c r="D22" i="1"/>
  <c r="E22" i="1"/>
  <c r="F22" i="1"/>
  <c r="G21" i="1"/>
  <c r="G22" i="1"/>
  <c r="L21" i="1"/>
  <c r="L22" i="1"/>
  <c r="T21" i="1"/>
  <c r="T22" i="1"/>
  <c r="N21" i="1"/>
  <c r="P21" i="1"/>
  <c r="Q21" i="1"/>
  <c r="N22" i="1"/>
  <c r="P22" i="1"/>
  <c r="Q22" i="1"/>
  <c r="R21" i="1"/>
  <c r="S21" i="1"/>
  <c r="R22" i="1"/>
  <c r="S22" i="1"/>
  <c r="AB21" i="1"/>
  <c r="AB22" i="1"/>
  <c r="W21" i="1"/>
  <c r="W22" i="1"/>
  <c r="U21" i="1"/>
  <c r="U22" i="1"/>
  <c r="V21" i="1"/>
  <c r="V22" i="1"/>
  <c r="X22" i="1"/>
  <c r="X21" i="1"/>
  <c r="Y21" i="1"/>
  <c r="Z21" i="1"/>
  <c r="Y22" i="1"/>
  <c r="Z22" i="1"/>
  <c r="AA21" i="1"/>
  <c r="AA22" i="1"/>
  <c r="M20" i="1" l="1"/>
  <c r="M23" i="1" s="1"/>
  <c r="O20" i="1"/>
  <c r="O23" i="1" s="1"/>
  <c r="L20" i="1"/>
  <c r="L23" i="1" s="1"/>
  <c r="K20" i="1"/>
  <c r="K23" i="1" s="1"/>
  <c r="J20" i="1"/>
  <c r="J23" i="1" s="1"/>
  <c r="I20" i="1"/>
  <c r="I23" i="1" s="1"/>
  <c r="H20" i="1"/>
  <c r="H23" i="1" s="1"/>
  <c r="G20" i="1"/>
  <c r="G23" i="1" s="1"/>
  <c r="B20" i="1"/>
  <c r="B23" i="1" s="1"/>
  <c r="F20" i="1"/>
  <c r="F23" i="1" s="1"/>
  <c r="E20" i="1"/>
  <c r="E23" i="1" s="1"/>
  <c r="D20" i="1"/>
  <c r="D23" i="1" s="1"/>
  <c r="C20" i="1"/>
  <c r="C23" i="1" s="1"/>
  <c r="AB20" i="1"/>
  <c r="AB23" i="1" s="1"/>
  <c r="T20" i="1"/>
  <c r="T23" i="1" s="1"/>
  <c r="Q20" i="1"/>
  <c r="Q23" i="1" s="1"/>
  <c r="N20" i="1"/>
  <c r="N23" i="1" s="1"/>
  <c r="S20" i="1"/>
  <c r="S23" i="1" s="1"/>
  <c r="R20" i="1"/>
  <c r="R23" i="1" s="1"/>
  <c r="P20" i="1"/>
  <c r="P23" i="1" s="1"/>
  <c r="W20" i="1"/>
  <c r="W23" i="1" s="1"/>
  <c r="V20" i="1"/>
  <c r="V23" i="1" s="1"/>
  <c r="U20" i="1"/>
  <c r="U23" i="1" s="1"/>
  <c r="X20" i="1"/>
  <c r="X23" i="1" s="1"/>
  <c r="AA20" i="1"/>
  <c r="AA23" i="1" s="1"/>
  <c r="Z20" i="1"/>
  <c r="Z23" i="1" s="1"/>
  <c r="Y20" i="1"/>
  <c r="Y23" i="1" s="1"/>
  <c r="AD21" i="1" l="1"/>
  <c r="AE21" i="1"/>
  <c r="AD22" i="1"/>
  <c r="AE22" i="1"/>
  <c r="AC22" i="1"/>
  <c r="AC21" i="1"/>
  <c r="BD21" i="1"/>
  <c r="AC20" i="1" l="1"/>
  <c r="AC23" i="1" s="1"/>
  <c r="AE20" i="1"/>
  <c r="AE23" i="1" s="1"/>
  <c r="AD20" i="1"/>
  <c r="AD23" i="1" s="1"/>
  <c r="BD22" i="1"/>
  <c r="BD20" i="1" l="1"/>
  <c r="BD23" i="1" s="1"/>
  <c r="BC22" i="1"/>
  <c r="BC21" i="1" l="1"/>
  <c r="BC20" i="1" l="1"/>
  <c r="BC23" i="1" s="1"/>
  <c r="BB21" i="1"/>
  <c r="BB22" i="1"/>
  <c r="BB20" i="1" l="1"/>
  <c r="BB23" i="1" s="1"/>
  <c r="BA21" i="1"/>
  <c r="BA22" i="1"/>
  <c r="AZ21" i="1"/>
  <c r="AZ22" i="1"/>
  <c r="AV21" i="1"/>
  <c r="AW21" i="1"/>
  <c r="AX21" i="1"/>
  <c r="AY21" i="1"/>
  <c r="AV22" i="1"/>
  <c r="AW22" i="1"/>
  <c r="AX22" i="1"/>
  <c r="AY22" i="1"/>
  <c r="AU22" i="1"/>
  <c r="AU21" i="1"/>
  <c r="BA20" i="1" l="1"/>
  <c r="BA23" i="1" s="1"/>
  <c r="AV20" i="1"/>
  <c r="AV23" i="1" s="1"/>
  <c r="AZ20" i="1"/>
  <c r="AZ23" i="1" s="1"/>
  <c r="AY20" i="1"/>
  <c r="AY23" i="1" s="1"/>
  <c r="AX20" i="1"/>
  <c r="AX23" i="1" s="1"/>
  <c r="AW20" i="1"/>
  <c r="AW23" i="1" s="1"/>
  <c r="AU20" i="1"/>
  <c r="AU23" i="1" s="1"/>
</calcChain>
</file>

<file path=xl/sharedStrings.xml><?xml version="1.0" encoding="utf-8"?>
<sst xmlns="http://schemas.openxmlformats.org/spreadsheetml/2006/main" count="305" uniqueCount="46">
  <si>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</si>
  <si>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</si>
  <si>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</si>
  <si>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</si>
  <si>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</si>
  <si>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</si>
  <si>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</si>
  <si>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</si>
  <si>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</si>
  <si>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</si>
  <si>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</si>
  <si>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</si>
  <si>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</si>
  <si>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</si>
  <si>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</si>
  <si>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</si>
  <si>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</si>
  <si>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</si>
  <si>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Ålands statistik- och utredningsbyrå</t>
  </si>
  <si>
    <t>Kommun</t>
  </si>
  <si>
    <t>Landskomm.</t>
  </si>
  <si>
    <t>-Landsbygden</t>
  </si>
  <si>
    <t>-Skärgården</t>
  </si>
  <si>
    <t>Källa: ÅSUB Byggande, Statistikcentralen</t>
  </si>
  <si>
    <t>Not: Det kan förekomma att siffrorna för ett visst år innehåller byggnader som har blivit färdiga tidigare, men som har registrerats först det aktuella året</t>
  </si>
  <si>
    <t>Färdigst bost.läg.</t>
  </si>
  <si>
    <t>Befolkning - medelbef</t>
  </si>
  <si>
    <t>Diagram</t>
  </si>
  <si>
    <t>Landsbygden</t>
  </si>
  <si>
    <t>Skärgården</t>
  </si>
  <si>
    <t>Hela Åland</t>
  </si>
  <si>
    <t>ok</t>
  </si>
  <si>
    <t>1975-1979</t>
  </si>
  <si>
    <t>1980-1984</t>
  </si>
  <si>
    <t>1985-1989</t>
  </si>
  <si>
    <t>1990-1994</t>
  </si>
  <si>
    <t>1995-1999</t>
  </si>
  <si>
    <t>2000-2004</t>
  </si>
  <si>
    <t>2005-2009</t>
  </si>
  <si>
    <t>2010-2014</t>
  </si>
  <si>
    <t>2015-2019</t>
  </si>
  <si>
    <t>2020-2024</t>
  </si>
  <si>
    <t>Färdigställda bostäder per 1 000 invånare efter region 1975-2025</t>
  </si>
  <si>
    <t>Färdigställda bostäder efter kommun 1970-2025</t>
  </si>
  <si>
    <t>Dölj bladet vid publicering</t>
  </si>
  <si>
    <t>Senast uppdaterad 23.6.2026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</si>
</sst>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5" fillId="0" borderId="0" xfId="0" quotePrefix="1" applyFont="1" applyAlignment="1" applyProtection="1">
      <alignment horizontal="right"/>
      <protection locked="0"/>
    </xf>
    <xf numFmtId="0" fontId="1" fillId="0" borderId="0" xfId="0" quotePrefix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5" fillId="0" borderId="0" xfId="0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5" fillId="0" borderId="0" xfId="0" applyNumberFormat="1" applyFont="1"/>
    <xf numFmtId="3" fontId="1" fillId="0" borderId="0" xfId="0" applyNumberFormat="1" applyFont="1"/>
    <xf numFmtId="3" fontId="7" fillId="0" borderId="0" xfId="0" applyNumberFormat="1" applyFont="1"/>
    <xf numFmtId="3" fontId="5" fillId="0" borderId="0" xfId="0" quotePrefix="1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9" fillId="0" borderId="0" xfId="0" applyFont="1"/>
    <xf numFmtId="2" fontId="1" fillId="0" borderId="0" xfId="0" applyNumberFormat="1" applyFont="1"/>
    <xf numFmtId="0" fontId="5" fillId="0" borderId="1" xfId="0" applyFont="1" applyBorder="1" applyProtection="1">
      <protection locked="0"/>
    </xf>
    <xf numFmtId="0" fontId="10" fillId="0" borderId="0" xfId="0" applyFont="1"/>
    <xf numFmtId="0" fontId="8" fillId="0" borderId="0" xfId="0" applyFont="1" applyProtection="1">
      <protection locked="0"/>
    </xf>
    <xf numFmtId="0" fontId="11" fillId="0" borderId="0" xfId="0" applyFont="1"/>
    <xf numFmtId="3" fontId="8" fillId="0" borderId="0" xfId="0" applyNumberFormat="1" applyFont="1" applyProtection="1">
      <protection locked="0"/>
    </xf>
    <xf numFmtId="0" fontId="9" fillId="0" borderId="0" xfId="0" quotePrefix="1" applyFont="1"/>
    <xf numFmtId="3" fontId="8" fillId="0" borderId="0" xfId="0" applyNumberFormat="1" applyFont="1"/>
    <xf numFmtId="3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1" fontId="9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horizontal="left" readingOrder="1"/>
    </xf>
    <xf numFmtId="0" fontId="9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20569165898406E-2"/>
          <c:y val="8.1981338369848777E-2"/>
          <c:w val="0.91312977028313935"/>
          <c:h val="0.83372690022580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Underlag!$AD$22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Underlag!$AC$23:$AC$33</c:f>
              <c:strCache>
                <c:ptCount val="11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  <c:pt idx="10">
                  <c:v>2025</c:v>
                </c:pt>
              </c:strCache>
            </c:strRef>
          </c:cat>
          <c:val>
            <c:numRef>
              <c:f>Underlag!$AD$23:$AD$33</c:f>
              <c:numCache>
                <c:formatCode>0.0</c:formatCode>
                <c:ptCount val="11"/>
                <c:pt idx="0">
                  <c:v>11.471634917312119</c:v>
                </c:pt>
                <c:pt idx="1">
                  <c:v>15.353058180009945</c:v>
                </c:pt>
                <c:pt idx="2">
                  <c:v>9.1895315751902764</c:v>
                </c:pt>
                <c:pt idx="3">
                  <c:v>9.2265943012211675</c:v>
                </c:pt>
                <c:pt idx="4">
                  <c:v>1.8383937035015656</c:v>
                </c:pt>
                <c:pt idx="5">
                  <c:v>8.3086277545933509</c:v>
                </c:pt>
                <c:pt idx="6">
                  <c:v>8.4698273882249193</c:v>
                </c:pt>
                <c:pt idx="7">
                  <c:v>6.3193110711851803</c:v>
                </c:pt>
                <c:pt idx="8">
                  <c:v>6.1869350544157307</c:v>
                </c:pt>
                <c:pt idx="9">
                  <c:v>4.2865161850005951</c:v>
                </c:pt>
                <c:pt idx="10">
                  <c:v>3.6099567644713093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7B-8A9E-F48328DCFC69}"/>
            </c:ext>
          </c:extLst>
        </c:ser>
        <c:ser>
          <c:idx val="1"/>
          <c:order val="1"/>
          <c:tx>
            <c:strRef>
              <c:f>Underlag!$AE$22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Underlag!$AC$23:$AC$33</c:f>
              <c:strCache>
                <c:ptCount val="11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  <c:pt idx="10">
                  <c:v>2025</c:v>
                </c:pt>
              </c:strCache>
            </c:strRef>
          </c:cat>
          <c:val>
            <c:numRef>
              <c:f>Underlag!$AE$23:$AE$33</c:f>
              <c:numCache>
                <c:formatCode>0.0</c:formatCode>
                <c:ptCount val="11"/>
                <c:pt idx="0">
                  <c:v>13.551230967642587</c:v>
                </c:pt>
                <c:pt idx="1">
                  <c:v>10.288700575223649</c:v>
                </c:pt>
                <c:pt idx="2">
                  <c:v>5.1544590438915296</c:v>
                </c:pt>
                <c:pt idx="3">
                  <c:v>6.9330384040805884</c:v>
                </c:pt>
                <c:pt idx="4">
                  <c:v>2.4595924104005626</c:v>
                </c:pt>
                <c:pt idx="5">
                  <c:v>5.2873074235011694</c:v>
                </c:pt>
                <c:pt idx="6">
                  <c:v>7.556620679232247</c:v>
                </c:pt>
                <c:pt idx="7">
                  <c:v>7.3977430158580706</c:v>
                </c:pt>
                <c:pt idx="8">
                  <c:v>8.0143952832476177</c:v>
                </c:pt>
                <c:pt idx="9">
                  <c:v>6.766325727773407</c:v>
                </c:pt>
                <c:pt idx="10">
                  <c:v>7.6591954876057597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57B-8A9E-F48328DCFC69}"/>
            </c:ext>
          </c:extLst>
        </c:ser>
        <c:ser>
          <c:idx val="2"/>
          <c:order val="2"/>
          <c:tx>
            <c:strRef>
              <c:f>Underlag!$AF$22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Underlag!$AC$23:$AC$33</c:f>
              <c:strCache>
                <c:ptCount val="11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  <c:pt idx="10">
                  <c:v>2025</c:v>
                </c:pt>
              </c:strCache>
            </c:strRef>
          </c:cat>
          <c:val>
            <c:numRef>
              <c:f>Underlag!$AF$23:$AF$33</c:f>
              <c:numCache>
                <c:formatCode>0.0</c:formatCode>
                <c:ptCount val="11"/>
                <c:pt idx="0">
                  <c:v>8.3407563365454696</c:v>
                </c:pt>
                <c:pt idx="1">
                  <c:v>9.6047284817140728</c:v>
                </c:pt>
                <c:pt idx="2">
                  <c:v>8.5922836287799811</c:v>
                </c:pt>
                <c:pt idx="3">
                  <c:v>7.7872587192444715</c:v>
                </c:pt>
                <c:pt idx="4">
                  <c:v>2.9809961495466397</c:v>
                </c:pt>
                <c:pt idx="5">
                  <c:v>4.8589208081152506</c:v>
                </c:pt>
                <c:pt idx="6">
                  <c:v>5.2923824397015444</c:v>
                </c:pt>
                <c:pt idx="7">
                  <c:v>3.994734213990649</c:v>
                </c:pt>
                <c:pt idx="8">
                  <c:v>3.050088166611066</c:v>
                </c:pt>
                <c:pt idx="9">
                  <c:v>2.6371050446842799</c:v>
                </c:pt>
                <c:pt idx="10">
                  <c:v>4.5203415369161224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E-457B-8A9E-F48328DC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4743296"/>
        <c:axId val="44745088"/>
      </c:barChart>
      <c:catAx>
        <c:axId val="4474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5088"/>
        <c:crosses val="autoZero"/>
        <c:auto val="1"/>
        <c:lblAlgn val="ctr"/>
        <c:lblOffset val="100"/>
        <c:tickMarkSkip val="1"/>
        <c:noMultiLvlLbl val="0"/>
      </c:catAx>
      <c:valAx>
        <c:axId val="4474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6.7894029968238873E-3"/>
              <c:y val="3.62124320081109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32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4099233836371963"/>
          <c:y val="0.10349877013543736"/>
          <c:w val="0.402204987534453"/>
          <c:h val="0.20196338488501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17</xdr:col>
      <xdr:colOff>238125</xdr:colOff>
      <xdr:row>49</xdr:row>
      <xdr:rowOff>129540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D95725-9B38-45A6-92E3-66D98EDF3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2"/>
  <sheetViews>
    <sheetView showGridLines="0" tabSelected="1" workbookViewId="0"/>
  </sheetViews>
  <sheetFormatPr defaultColWidth="9.140625" defaultRowHeight="12" x14ac:dyDescent="0.2"/>
  <cols>
    <col min="1" max="1" width="11.5703125" style="1" customWidth="1"/>
    <col min="2" max="57" width="4.42578125" style="1" customWidth="1"/>
    <col min="58" max="58" width="8.85546875" style="1" customWidth="1"/>
    <col min="59" max="16384" width="9.140625" style="1"/>
  </cols>
  <sheetData>
    <row r="1" spans="1:57" x14ac:dyDescent="0.2">
      <c r="A1" s="1" t="s">
        <v>18</v>
      </c>
    </row>
    <row r="2" spans="1:57" s="3" customFormat="1" ht="28.5" customHeight="1" thickBot="1" x14ac:dyDescent="0.25">
      <c r="A2" s="2" t="s">
        <v>43</v>
      </c>
      <c r="B2" s="2"/>
      <c r="C2" s="2"/>
      <c r="D2" s="2"/>
      <c r="E2" s="2"/>
      <c r="F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57" ht="12" customHeight="1" x14ac:dyDescent="0.2">
      <c r="A3" s="5" t="s">
        <v>19</v>
      </c>
      <c r="B3" s="6">
        <v>1970</v>
      </c>
      <c r="C3" s="6">
        <v>1971</v>
      </c>
      <c r="D3" s="6">
        <v>1972</v>
      </c>
      <c r="E3" s="6">
        <v>1973</v>
      </c>
      <c r="F3" s="6">
        <v>1974</v>
      </c>
      <c r="G3" s="30">
        <v>1975</v>
      </c>
      <c r="H3" s="30">
        <v>1976</v>
      </c>
      <c r="I3" s="30">
        <v>1977</v>
      </c>
      <c r="J3" s="30">
        <v>1978</v>
      </c>
      <c r="K3" s="30">
        <v>1979</v>
      </c>
      <c r="L3" s="30">
        <v>1980</v>
      </c>
      <c r="M3" s="30">
        <v>1981</v>
      </c>
      <c r="N3" s="30">
        <v>1982</v>
      </c>
      <c r="O3" s="30">
        <v>1983</v>
      </c>
      <c r="P3" s="30">
        <v>1984</v>
      </c>
      <c r="Q3" s="30">
        <v>1985</v>
      </c>
      <c r="R3" s="30">
        <v>1986</v>
      </c>
      <c r="S3" s="30">
        <v>1987</v>
      </c>
      <c r="T3" s="30">
        <v>1988</v>
      </c>
      <c r="U3" s="30">
        <v>1989</v>
      </c>
      <c r="V3" s="30">
        <v>1990</v>
      </c>
      <c r="W3" s="30">
        <v>1991</v>
      </c>
      <c r="X3" s="30">
        <v>1992</v>
      </c>
      <c r="Y3" s="30">
        <v>1993</v>
      </c>
      <c r="Z3" s="30">
        <v>1994</v>
      </c>
      <c r="AA3" s="30">
        <v>1995</v>
      </c>
      <c r="AB3" s="30">
        <v>1996</v>
      </c>
      <c r="AC3" s="30">
        <v>1997</v>
      </c>
      <c r="AD3" s="30">
        <v>1998</v>
      </c>
      <c r="AE3" s="30">
        <v>1999</v>
      </c>
      <c r="AF3" s="6">
        <v>2000</v>
      </c>
      <c r="AG3" s="6">
        <v>2001</v>
      </c>
      <c r="AH3" s="6">
        <v>2002</v>
      </c>
      <c r="AI3" s="6">
        <v>2003</v>
      </c>
      <c r="AJ3" s="6">
        <v>2004</v>
      </c>
      <c r="AK3" s="6">
        <v>2005</v>
      </c>
      <c r="AL3" s="6">
        <v>2006</v>
      </c>
      <c r="AM3" s="7">
        <v>2007</v>
      </c>
      <c r="AN3" s="7">
        <v>2008</v>
      </c>
      <c r="AO3" s="7">
        <v>2009</v>
      </c>
      <c r="AP3" s="7">
        <v>2010</v>
      </c>
      <c r="AQ3" s="7">
        <v>2011</v>
      </c>
      <c r="AR3" s="7">
        <v>2012</v>
      </c>
      <c r="AS3" s="7">
        <v>2013</v>
      </c>
      <c r="AT3" s="7">
        <v>2014</v>
      </c>
      <c r="AU3" s="7">
        <v>2015</v>
      </c>
      <c r="AV3" s="7">
        <v>2016</v>
      </c>
      <c r="AW3" s="7">
        <v>2017</v>
      </c>
      <c r="AX3" s="7">
        <v>2018</v>
      </c>
      <c r="AY3" s="7">
        <v>2019</v>
      </c>
      <c r="AZ3" s="7">
        <v>2020</v>
      </c>
      <c r="BA3" s="7">
        <v>2021</v>
      </c>
      <c r="BB3" s="7">
        <v>2022</v>
      </c>
      <c r="BC3" s="7">
        <v>2023</v>
      </c>
      <c r="BD3" s="7">
        <v>2024</v>
      </c>
      <c r="BE3" s="7">
        <v>2025</v>
      </c>
    </row>
    <row r="4" spans="1:57" ht="13.5" customHeight="1" x14ac:dyDescent="0.2">
      <c r="A4" s="8" t="s">
        <v>0</v>
      </c>
      <c r="B4" s="9">
        <v>2</v>
      </c>
      <c r="C4" s="9">
        <v>3</v>
      </c>
      <c r="D4" s="9">
        <v>1</v>
      </c>
      <c r="E4" s="9">
        <v>7</v>
      </c>
      <c r="F4" s="11" t="s">
        <v>4</v>
      </c>
      <c r="G4" s="9">
        <v>7</v>
      </c>
      <c r="H4" s="9">
        <v>1</v>
      </c>
      <c r="I4" s="9">
        <v>12</v>
      </c>
      <c r="J4" s="9">
        <v>8</v>
      </c>
      <c r="K4" s="11" t="s">
        <v>4</v>
      </c>
      <c r="L4" s="9">
        <v>13</v>
      </c>
      <c r="M4" s="9">
        <v>3</v>
      </c>
      <c r="N4" s="9">
        <v>3</v>
      </c>
      <c r="O4" s="9">
        <v>3</v>
      </c>
      <c r="P4" s="9">
        <v>7</v>
      </c>
      <c r="Q4" s="9">
        <v>4</v>
      </c>
      <c r="R4" s="9">
        <v>5</v>
      </c>
      <c r="S4" s="9">
        <v>13</v>
      </c>
      <c r="T4" s="9">
        <v>4</v>
      </c>
      <c r="U4" s="9">
        <v>2</v>
      </c>
      <c r="V4" s="9">
        <v>2</v>
      </c>
      <c r="W4" s="9">
        <v>10</v>
      </c>
      <c r="X4" s="9">
        <v>2</v>
      </c>
      <c r="Y4" s="9">
        <v>7</v>
      </c>
      <c r="Z4" s="9">
        <v>1</v>
      </c>
      <c r="AA4" s="9">
        <v>5</v>
      </c>
      <c r="AB4" s="9">
        <v>2</v>
      </c>
      <c r="AC4" s="9">
        <v>1</v>
      </c>
      <c r="AD4" s="9">
        <v>2</v>
      </c>
      <c r="AE4" s="9">
        <v>1</v>
      </c>
      <c r="AF4" s="9">
        <v>4</v>
      </c>
      <c r="AG4" s="9">
        <v>1</v>
      </c>
      <c r="AH4" s="10">
        <v>2</v>
      </c>
      <c r="AI4" s="10">
        <v>6</v>
      </c>
      <c r="AJ4" s="9">
        <v>2</v>
      </c>
      <c r="AK4" s="9" t="s">
        <v>4</v>
      </c>
      <c r="AL4" s="9" t="s">
        <v>4</v>
      </c>
      <c r="AM4" s="10">
        <v>1</v>
      </c>
      <c r="AN4" s="10">
        <v>5</v>
      </c>
      <c r="AO4" s="10">
        <v>6</v>
      </c>
      <c r="AP4" s="10">
        <v>3</v>
      </c>
      <c r="AQ4" s="10">
        <v>3</v>
      </c>
      <c r="AR4" s="10">
        <v>1</v>
      </c>
      <c r="AS4" s="10">
        <v>1</v>
      </c>
      <c r="AT4" s="10">
        <v>1</v>
      </c>
      <c r="AU4" s="10" t="s">
        <v>4</v>
      </c>
      <c r="AV4" s="10" t="s">
        <v>4</v>
      </c>
      <c r="AW4" s="10">
        <v>5</v>
      </c>
      <c r="AX4" s="10">
        <v>2</v>
      </c>
      <c r="AY4" s="10">
        <v>3</v>
      </c>
      <c r="AZ4" s="10">
        <v>7</v>
      </c>
      <c r="BA4" s="10">
        <v>11</v>
      </c>
      <c r="BB4" s="10">
        <v>2</v>
      </c>
      <c r="BC4" s="12">
        <v>2</v>
      </c>
      <c r="BD4" s="12">
        <v>1</v>
      </c>
      <c r="BE4" s="12" t="s">
        <v>4</v>
      </c>
    </row>
    <row r="5" spans="1:57" ht="13.5" customHeight="1" x14ac:dyDescent="0.2">
      <c r="A5" s="8" t="s">
        <v>1</v>
      </c>
      <c r="B5" s="9">
        <v>16</v>
      </c>
      <c r="C5" s="9">
        <v>2</v>
      </c>
      <c r="D5" s="9">
        <v>5</v>
      </c>
      <c r="E5" s="9">
        <v>4</v>
      </c>
      <c r="F5" s="9">
        <v>17</v>
      </c>
      <c r="G5" s="9">
        <v>14</v>
      </c>
      <c r="H5" s="9">
        <v>7</v>
      </c>
      <c r="I5" s="9">
        <v>9</v>
      </c>
      <c r="J5" s="9">
        <v>13</v>
      </c>
      <c r="K5" s="9">
        <v>7</v>
      </c>
      <c r="L5" s="9">
        <v>3</v>
      </c>
      <c r="M5" s="9">
        <v>5</v>
      </c>
      <c r="N5" s="9">
        <v>7</v>
      </c>
      <c r="O5" s="9">
        <v>8</v>
      </c>
      <c r="P5" s="9">
        <v>3</v>
      </c>
      <c r="Q5" s="9">
        <v>2</v>
      </c>
      <c r="R5" s="9">
        <v>2</v>
      </c>
      <c r="S5" s="9">
        <v>10</v>
      </c>
      <c r="T5" s="9">
        <v>2</v>
      </c>
      <c r="U5" s="9">
        <v>10</v>
      </c>
      <c r="V5" s="9">
        <v>5</v>
      </c>
      <c r="W5" s="9">
        <v>7</v>
      </c>
      <c r="X5" s="9">
        <v>14</v>
      </c>
      <c r="Y5" s="9">
        <v>5</v>
      </c>
      <c r="Z5" s="9">
        <v>2</v>
      </c>
      <c r="AA5" s="9">
        <v>3</v>
      </c>
      <c r="AB5" s="9">
        <v>1</v>
      </c>
      <c r="AC5" s="9">
        <v>3</v>
      </c>
      <c r="AD5" s="9">
        <v>2</v>
      </c>
      <c r="AE5" s="9">
        <v>2</v>
      </c>
      <c r="AF5" s="11">
        <v>4</v>
      </c>
      <c r="AG5" s="11">
        <v>2</v>
      </c>
      <c r="AH5" s="10">
        <v>5</v>
      </c>
      <c r="AI5" s="10">
        <v>3</v>
      </c>
      <c r="AJ5" s="11">
        <v>6</v>
      </c>
      <c r="AK5" s="11">
        <v>4</v>
      </c>
      <c r="AL5" s="11">
        <v>7</v>
      </c>
      <c r="AM5" s="10">
        <v>2</v>
      </c>
      <c r="AN5" s="10">
        <v>11</v>
      </c>
      <c r="AO5" s="10">
        <v>6</v>
      </c>
      <c r="AP5" s="10">
        <v>4</v>
      </c>
      <c r="AQ5" s="10">
        <v>7</v>
      </c>
      <c r="AR5" s="10" t="s">
        <v>4</v>
      </c>
      <c r="AS5" s="10">
        <v>4</v>
      </c>
      <c r="AT5" s="10" t="s">
        <v>4</v>
      </c>
      <c r="AU5" s="10">
        <v>6</v>
      </c>
      <c r="AV5" s="10">
        <v>5</v>
      </c>
      <c r="AW5" s="10">
        <v>1</v>
      </c>
      <c r="AX5" s="10">
        <v>4</v>
      </c>
      <c r="AY5" s="10">
        <v>7</v>
      </c>
      <c r="AZ5" s="10">
        <v>5</v>
      </c>
      <c r="BA5" s="10">
        <v>4</v>
      </c>
      <c r="BB5" s="10">
        <v>4</v>
      </c>
      <c r="BC5" s="10">
        <v>4</v>
      </c>
      <c r="BD5" s="10" t="s">
        <v>4</v>
      </c>
      <c r="BE5" s="10">
        <v>1</v>
      </c>
    </row>
    <row r="6" spans="1:57" ht="13.5" customHeight="1" x14ac:dyDescent="0.2">
      <c r="A6" s="8" t="s">
        <v>2</v>
      </c>
      <c r="B6" s="9">
        <v>6</v>
      </c>
      <c r="C6" s="9">
        <v>23</v>
      </c>
      <c r="D6" s="9">
        <v>17</v>
      </c>
      <c r="E6" s="9">
        <v>25</v>
      </c>
      <c r="F6" s="9">
        <v>15</v>
      </c>
      <c r="G6" s="9">
        <v>26</v>
      </c>
      <c r="H6" s="9">
        <v>19</v>
      </c>
      <c r="I6" s="9">
        <v>27</v>
      </c>
      <c r="J6" s="9">
        <v>34</v>
      </c>
      <c r="K6" s="9">
        <v>10</v>
      </c>
      <c r="L6" s="9">
        <v>13</v>
      </c>
      <c r="M6" s="9">
        <v>22</v>
      </c>
      <c r="N6" s="9">
        <v>22</v>
      </c>
      <c r="O6" s="9">
        <v>14</v>
      </c>
      <c r="P6" s="9">
        <v>22</v>
      </c>
      <c r="Q6" s="9">
        <v>17</v>
      </c>
      <c r="R6" s="9">
        <v>20</v>
      </c>
      <c r="S6" s="9">
        <v>16</v>
      </c>
      <c r="T6" s="9">
        <v>5</v>
      </c>
      <c r="U6" s="9">
        <v>19</v>
      </c>
      <c r="V6" s="9">
        <v>14</v>
      </c>
      <c r="W6" s="9">
        <v>14</v>
      </c>
      <c r="X6" s="9">
        <v>35</v>
      </c>
      <c r="Y6" s="9">
        <v>12</v>
      </c>
      <c r="Z6" s="9">
        <v>2</v>
      </c>
      <c r="AA6" s="9">
        <v>7</v>
      </c>
      <c r="AB6" s="9">
        <v>6</v>
      </c>
      <c r="AC6" s="9">
        <v>5</v>
      </c>
      <c r="AD6" s="9">
        <v>5</v>
      </c>
      <c r="AE6" s="9">
        <v>8</v>
      </c>
      <c r="AF6" s="9">
        <v>20</v>
      </c>
      <c r="AG6" s="9">
        <v>7</v>
      </c>
      <c r="AH6" s="10">
        <v>6</v>
      </c>
      <c r="AI6" s="10">
        <v>10</v>
      </c>
      <c r="AJ6" s="9">
        <v>29</v>
      </c>
      <c r="AK6" s="9">
        <v>26</v>
      </c>
      <c r="AL6" s="9">
        <v>17</v>
      </c>
      <c r="AM6" s="10">
        <v>21</v>
      </c>
      <c r="AN6" s="10">
        <v>8</v>
      </c>
      <c r="AO6" s="10">
        <v>6</v>
      </c>
      <c r="AP6" s="10">
        <v>13</v>
      </c>
      <c r="AQ6" s="10">
        <v>9</v>
      </c>
      <c r="AR6" s="10">
        <v>8</v>
      </c>
      <c r="AS6" s="10">
        <v>4</v>
      </c>
      <c r="AT6" s="10">
        <v>12</v>
      </c>
      <c r="AU6" s="10">
        <v>4</v>
      </c>
      <c r="AV6" s="10">
        <v>23</v>
      </c>
      <c r="AW6" s="10">
        <v>16</v>
      </c>
      <c r="AX6" s="10">
        <v>13</v>
      </c>
      <c r="AY6" s="10">
        <v>9</v>
      </c>
      <c r="AZ6" s="10">
        <v>11</v>
      </c>
      <c r="BA6" s="10">
        <v>9</v>
      </c>
      <c r="BB6" s="10">
        <v>8</v>
      </c>
      <c r="BC6" s="10">
        <v>7</v>
      </c>
      <c r="BD6" s="10">
        <v>6</v>
      </c>
      <c r="BE6" s="10">
        <v>41</v>
      </c>
    </row>
    <row r="7" spans="1:57" ht="13.5" customHeight="1" x14ac:dyDescent="0.2">
      <c r="A7" s="8" t="s">
        <v>3</v>
      </c>
      <c r="B7" s="9">
        <v>1</v>
      </c>
      <c r="C7" s="11" t="s">
        <v>4</v>
      </c>
      <c r="D7" s="11" t="s">
        <v>4</v>
      </c>
      <c r="E7" s="9">
        <v>3</v>
      </c>
      <c r="F7" s="9">
        <v>1</v>
      </c>
      <c r="G7" s="9">
        <v>1</v>
      </c>
      <c r="H7" s="9">
        <v>4</v>
      </c>
      <c r="I7" s="9">
        <v>22</v>
      </c>
      <c r="J7" s="9">
        <v>4</v>
      </c>
      <c r="K7" s="9">
        <v>3</v>
      </c>
      <c r="L7" s="9">
        <v>8</v>
      </c>
      <c r="M7" s="9">
        <v>3</v>
      </c>
      <c r="N7" s="9">
        <v>10</v>
      </c>
      <c r="O7" s="9">
        <v>2</v>
      </c>
      <c r="P7" s="9">
        <v>16</v>
      </c>
      <c r="Q7" s="9">
        <v>1</v>
      </c>
      <c r="R7" s="9">
        <v>3</v>
      </c>
      <c r="S7" s="9">
        <v>1</v>
      </c>
      <c r="T7" s="11" t="s">
        <v>4</v>
      </c>
      <c r="U7" s="9">
        <v>4</v>
      </c>
      <c r="V7" s="9">
        <v>9</v>
      </c>
      <c r="W7" s="9">
        <v>15</v>
      </c>
      <c r="X7" s="9">
        <v>2</v>
      </c>
      <c r="Y7" s="9">
        <v>3</v>
      </c>
      <c r="Z7" s="9">
        <v>1</v>
      </c>
      <c r="AA7" s="9" t="s">
        <v>4</v>
      </c>
      <c r="AB7" s="9">
        <v>2</v>
      </c>
      <c r="AC7" s="9">
        <v>2</v>
      </c>
      <c r="AD7" s="9" t="s">
        <v>4</v>
      </c>
      <c r="AE7" s="9" t="s">
        <v>4</v>
      </c>
      <c r="AF7" s="9" t="s">
        <v>4</v>
      </c>
      <c r="AG7" s="9">
        <v>1</v>
      </c>
      <c r="AH7" s="10">
        <v>1</v>
      </c>
      <c r="AI7" s="10">
        <v>9</v>
      </c>
      <c r="AJ7" s="11">
        <v>1</v>
      </c>
      <c r="AK7" s="11">
        <v>1</v>
      </c>
      <c r="AL7" s="11">
        <v>1</v>
      </c>
      <c r="AM7" s="10" t="s">
        <v>4</v>
      </c>
      <c r="AN7" s="10">
        <v>15</v>
      </c>
      <c r="AO7" s="10">
        <v>1</v>
      </c>
      <c r="AP7" s="10">
        <v>3</v>
      </c>
      <c r="AQ7" s="10">
        <v>1</v>
      </c>
      <c r="AR7" s="10">
        <v>1</v>
      </c>
      <c r="AS7" s="10">
        <v>1</v>
      </c>
      <c r="AT7" s="10">
        <v>3</v>
      </c>
      <c r="AU7" s="10">
        <v>2</v>
      </c>
      <c r="AV7" s="10">
        <v>2</v>
      </c>
      <c r="AW7" s="10">
        <v>1</v>
      </c>
      <c r="AX7" s="10" t="s">
        <v>4</v>
      </c>
      <c r="AY7" s="10" t="s">
        <v>4</v>
      </c>
      <c r="AZ7" s="10" t="s">
        <v>4</v>
      </c>
      <c r="BA7" s="10" t="s">
        <v>4</v>
      </c>
      <c r="BB7" s="10">
        <v>1</v>
      </c>
      <c r="BC7" s="12" t="s">
        <v>4</v>
      </c>
      <c r="BD7" s="12" t="s">
        <v>4</v>
      </c>
      <c r="BE7" s="12">
        <v>1</v>
      </c>
    </row>
    <row r="8" spans="1:57" ht="13.5" customHeight="1" x14ac:dyDescent="0.2">
      <c r="A8" s="8" t="s">
        <v>5</v>
      </c>
      <c r="B8" s="9">
        <v>2</v>
      </c>
      <c r="C8" s="9">
        <v>2</v>
      </c>
      <c r="D8" s="9">
        <v>1</v>
      </c>
      <c r="E8" s="11" t="s">
        <v>4</v>
      </c>
      <c r="F8" s="9">
        <v>1</v>
      </c>
      <c r="G8" s="9">
        <v>5</v>
      </c>
      <c r="H8" s="9">
        <v>7</v>
      </c>
      <c r="I8" s="11" t="s">
        <v>4</v>
      </c>
      <c r="J8" s="9">
        <v>3</v>
      </c>
      <c r="K8" s="9">
        <v>1</v>
      </c>
      <c r="L8" s="9">
        <v>5</v>
      </c>
      <c r="M8" s="9">
        <v>8</v>
      </c>
      <c r="N8" s="9">
        <v>2</v>
      </c>
      <c r="O8" s="9">
        <v>6</v>
      </c>
      <c r="P8" s="9">
        <v>3</v>
      </c>
      <c r="Q8" s="9">
        <v>12</v>
      </c>
      <c r="R8" s="9">
        <v>1</v>
      </c>
      <c r="S8" s="9">
        <v>7</v>
      </c>
      <c r="T8" s="9">
        <v>2</v>
      </c>
      <c r="U8" s="9">
        <v>1</v>
      </c>
      <c r="V8" s="9" t="s">
        <v>4</v>
      </c>
      <c r="W8" s="9">
        <v>4</v>
      </c>
      <c r="X8" s="9">
        <v>7</v>
      </c>
      <c r="Y8" s="9">
        <v>1</v>
      </c>
      <c r="Z8" s="9">
        <v>2</v>
      </c>
      <c r="AA8" s="9" t="s">
        <v>4</v>
      </c>
      <c r="AB8" s="9">
        <v>5</v>
      </c>
      <c r="AC8" s="9">
        <v>2</v>
      </c>
      <c r="AD8" s="9" t="s">
        <v>4</v>
      </c>
      <c r="AE8" s="9">
        <v>1</v>
      </c>
      <c r="AF8" s="9" t="s">
        <v>4</v>
      </c>
      <c r="AG8" s="9">
        <v>2</v>
      </c>
      <c r="AH8" s="10">
        <v>2</v>
      </c>
      <c r="AI8" s="12" t="s">
        <v>4</v>
      </c>
      <c r="AJ8" s="9" t="s">
        <v>4</v>
      </c>
      <c r="AK8" s="9" t="s">
        <v>4</v>
      </c>
      <c r="AL8" s="9">
        <v>1</v>
      </c>
      <c r="AM8" s="10" t="s">
        <v>4</v>
      </c>
      <c r="AN8" s="10">
        <v>10</v>
      </c>
      <c r="AO8" s="10">
        <v>8</v>
      </c>
      <c r="AP8" s="10">
        <v>3</v>
      </c>
      <c r="AQ8" s="10">
        <v>1</v>
      </c>
      <c r="AR8" s="10">
        <v>1</v>
      </c>
      <c r="AS8" s="10">
        <v>2</v>
      </c>
      <c r="AT8" s="10" t="s">
        <v>4</v>
      </c>
      <c r="AU8" s="10">
        <v>1</v>
      </c>
      <c r="AV8" s="10">
        <v>5</v>
      </c>
      <c r="AW8" s="10">
        <v>5</v>
      </c>
      <c r="AX8" s="10" t="s">
        <v>4</v>
      </c>
      <c r="AY8" s="10">
        <v>4</v>
      </c>
      <c r="AZ8" s="10">
        <v>1</v>
      </c>
      <c r="BA8" s="10">
        <v>4</v>
      </c>
      <c r="BB8" s="10">
        <v>2</v>
      </c>
      <c r="BC8" s="10">
        <v>6</v>
      </c>
      <c r="BD8" s="10">
        <v>1</v>
      </c>
      <c r="BE8" s="10">
        <v>3</v>
      </c>
    </row>
    <row r="9" spans="1:57" ht="17.25" customHeight="1" x14ac:dyDescent="0.2">
      <c r="A9" s="8" t="s">
        <v>6</v>
      </c>
      <c r="B9" s="9">
        <v>8</v>
      </c>
      <c r="C9" s="9">
        <v>7</v>
      </c>
      <c r="D9" s="9">
        <v>5</v>
      </c>
      <c r="E9" s="9">
        <v>17</v>
      </c>
      <c r="F9" s="9">
        <v>30</v>
      </c>
      <c r="G9" s="9">
        <v>13</v>
      </c>
      <c r="H9" s="9">
        <v>21</v>
      </c>
      <c r="I9" s="9">
        <v>19</v>
      </c>
      <c r="J9" s="9">
        <v>14</v>
      </c>
      <c r="K9" s="9">
        <v>7</v>
      </c>
      <c r="L9" s="9">
        <v>8</v>
      </c>
      <c r="M9" s="9">
        <v>9</v>
      </c>
      <c r="N9" s="9">
        <v>20</v>
      </c>
      <c r="O9" s="9">
        <v>7</v>
      </c>
      <c r="P9" s="9">
        <v>14</v>
      </c>
      <c r="Q9" s="9">
        <v>5</v>
      </c>
      <c r="R9" s="9">
        <v>4</v>
      </c>
      <c r="S9" s="9">
        <v>5</v>
      </c>
      <c r="T9" s="11" t="s">
        <v>4</v>
      </c>
      <c r="U9" s="9">
        <v>2</v>
      </c>
      <c r="V9" s="9">
        <v>29</v>
      </c>
      <c r="W9" s="9">
        <v>18</v>
      </c>
      <c r="X9" s="9">
        <v>14</v>
      </c>
      <c r="Y9" s="9">
        <v>9</v>
      </c>
      <c r="Z9" s="9">
        <v>7</v>
      </c>
      <c r="AA9" s="9">
        <v>5</v>
      </c>
      <c r="AB9" s="9">
        <v>3</v>
      </c>
      <c r="AC9" s="9">
        <v>1</v>
      </c>
      <c r="AD9" s="9">
        <v>2</v>
      </c>
      <c r="AE9" s="9">
        <v>4</v>
      </c>
      <c r="AF9" s="9">
        <v>4</v>
      </c>
      <c r="AG9" s="9">
        <v>9</v>
      </c>
      <c r="AH9" s="10">
        <v>9</v>
      </c>
      <c r="AI9" s="10">
        <v>16</v>
      </c>
      <c r="AJ9" s="9">
        <v>13</v>
      </c>
      <c r="AK9" s="9">
        <v>5</v>
      </c>
      <c r="AL9" s="9">
        <v>7</v>
      </c>
      <c r="AM9" s="10">
        <v>8</v>
      </c>
      <c r="AN9" s="10">
        <v>8</v>
      </c>
      <c r="AO9" s="10">
        <v>9</v>
      </c>
      <c r="AP9" s="10">
        <v>18</v>
      </c>
      <c r="AQ9" s="10">
        <v>10</v>
      </c>
      <c r="AR9" s="10">
        <v>4</v>
      </c>
      <c r="AS9" s="10">
        <v>15</v>
      </c>
      <c r="AT9" s="10">
        <v>1</v>
      </c>
      <c r="AU9" s="10">
        <v>5</v>
      </c>
      <c r="AV9" s="10">
        <v>14</v>
      </c>
      <c r="AW9" s="10">
        <v>3</v>
      </c>
      <c r="AX9" s="10">
        <v>8</v>
      </c>
      <c r="AY9" s="10">
        <v>2</v>
      </c>
      <c r="AZ9" s="10">
        <v>4</v>
      </c>
      <c r="BA9" s="10">
        <v>22</v>
      </c>
      <c r="BB9" s="10">
        <v>5</v>
      </c>
      <c r="BC9" s="10">
        <v>7</v>
      </c>
      <c r="BD9" s="10">
        <v>7</v>
      </c>
      <c r="BE9" s="10">
        <v>6</v>
      </c>
    </row>
    <row r="10" spans="1:57" ht="13.5" customHeight="1" x14ac:dyDescent="0.2">
      <c r="A10" s="8" t="s">
        <v>7</v>
      </c>
      <c r="B10" s="9">
        <v>19</v>
      </c>
      <c r="C10" s="9">
        <v>11</v>
      </c>
      <c r="D10" s="9">
        <v>17</v>
      </c>
      <c r="E10" s="9">
        <v>50</v>
      </c>
      <c r="F10" s="9">
        <v>32</v>
      </c>
      <c r="G10" s="9">
        <v>33</v>
      </c>
      <c r="H10" s="9">
        <v>66</v>
      </c>
      <c r="I10" s="9">
        <v>29</v>
      </c>
      <c r="J10" s="9">
        <v>57</v>
      </c>
      <c r="K10" s="9">
        <v>33</v>
      </c>
      <c r="L10" s="9">
        <v>36</v>
      </c>
      <c r="M10" s="9">
        <v>29</v>
      </c>
      <c r="N10" s="9">
        <v>37</v>
      </c>
      <c r="O10" s="9">
        <v>51</v>
      </c>
      <c r="P10" s="9">
        <v>21</v>
      </c>
      <c r="Q10" s="9">
        <v>22</v>
      </c>
      <c r="R10" s="9">
        <v>7</v>
      </c>
      <c r="S10" s="9">
        <v>9</v>
      </c>
      <c r="T10" s="9">
        <v>13</v>
      </c>
      <c r="U10" s="9">
        <v>4</v>
      </c>
      <c r="V10" s="9">
        <v>29</v>
      </c>
      <c r="W10" s="9">
        <v>19</v>
      </c>
      <c r="X10" s="9">
        <v>11</v>
      </c>
      <c r="Y10" s="9">
        <v>11</v>
      </c>
      <c r="Z10" s="9">
        <v>7</v>
      </c>
      <c r="AA10" s="9">
        <v>9</v>
      </c>
      <c r="AB10" s="9">
        <v>5</v>
      </c>
      <c r="AC10" s="9">
        <v>3</v>
      </c>
      <c r="AD10" s="9">
        <v>4</v>
      </c>
      <c r="AE10" s="9">
        <v>19</v>
      </c>
      <c r="AF10" s="9">
        <v>12</v>
      </c>
      <c r="AG10" s="9">
        <v>8</v>
      </c>
      <c r="AH10" s="10">
        <v>7</v>
      </c>
      <c r="AI10" s="10">
        <v>5</v>
      </c>
      <c r="AJ10" s="9">
        <v>33</v>
      </c>
      <c r="AK10" s="9">
        <v>23</v>
      </c>
      <c r="AL10" s="9">
        <v>36</v>
      </c>
      <c r="AM10" s="10">
        <v>61</v>
      </c>
      <c r="AN10" s="10">
        <v>62</v>
      </c>
      <c r="AO10" s="10">
        <v>53</v>
      </c>
      <c r="AP10" s="10">
        <v>50</v>
      </c>
      <c r="AQ10" s="10">
        <v>45</v>
      </c>
      <c r="AR10" s="10">
        <v>70</v>
      </c>
      <c r="AS10" s="10">
        <v>77</v>
      </c>
      <c r="AT10" s="10">
        <v>70</v>
      </c>
      <c r="AU10" s="10">
        <v>45</v>
      </c>
      <c r="AV10" s="10">
        <v>64</v>
      </c>
      <c r="AW10" s="10">
        <v>85</v>
      </c>
      <c r="AX10" s="10">
        <v>66</v>
      </c>
      <c r="AY10" s="10">
        <v>106</v>
      </c>
      <c r="AZ10" s="10">
        <v>88</v>
      </c>
      <c r="BA10" s="10">
        <v>72</v>
      </c>
      <c r="BB10" s="10">
        <v>76</v>
      </c>
      <c r="BC10" s="10">
        <v>71</v>
      </c>
      <c r="BD10" s="10">
        <v>29</v>
      </c>
      <c r="BE10" s="10">
        <v>55</v>
      </c>
    </row>
    <row r="11" spans="1:57" ht="13.5" customHeight="1" x14ac:dyDescent="0.2">
      <c r="A11" s="8" t="s">
        <v>8</v>
      </c>
      <c r="B11" s="9">
        <v>2</v>
      </c>
      <c r="C11" s="9">
        <v>2</v>
      </c>
      <c r="D11" s="9">
        <v>3</v>
      </c>
      <c r="E11" s="9">
        <v>2</v>
      </c>
      <c r="F11" s="11" t="s">
        <v>4</v>
      </c>
      <c r="G11" s="9" t="s">
        <v>4</v>
      </c>
      <c r="H11" s="9">
        <v>1</v>
      </c>
      <c r="I11" s="11" t="s">
        <v>4</v>
      </c>
      <c r="J11" s="9">
        <v>9</v>
      </c>
      <c r="K11" s="9">
        <v>4</v>
      </c>
      <c r="L11" s="9">
        <v>4</v>
      </c>
      <c r="M11" s="9">
        <v>2</v>
      </c>
      <c r="N11" s="9">
        <v>5</v>
      </c>
      <c r="O11" s="9">
        <v>6</v>
      </c>
      <c r="P11" s="9">
        <v>1</v>
      </c>
      <c r="Q11" s="9">
        <v>6</v>
      </c>
      <c r="R11" s="9">
        <v>4</v>
      </c>
      <c r="S11" s="9">
        <v>7</v>
      </c>
      <c r="T11" s="9">
        <v>6</v>
      </c>
      <c r="U11" s="9">
        <v>6</v>
      </c>
      <c r="V11" s="9" t="s">
        <v>4</v>
      </c>
      <c r="W11" s="9">
        <v>2</v>
      </c>
      <c r="X11" s="9">
        <v>4</v>
      </c>
      <c r="Y11" s="9">
        <v>1</v>
      </c>
      <c r="Z11" s="9">
        <v>1</v>
      </c>
      <c r="AA11" s="9">
        <v>1</v>
      </c>
      <c r="AB11" s="9">
        <v>2</v>
      </c>
      <c r="AC11" s="9">
        <v>1</v>
      </c>
      <c r="AD11" s="9" t="s">
        <v>4</v>
      </c>
      <c r="AE11" s="9" t="s">
        <v>4</v>
      </c>
      <c r="AF11" s="11">
        <v>2</v>
      </c>
      <c r="AG11" s="11">
        <v>1</v>
      </c>
      <c r="AH11" s="12" t="s">
        <v>4</v>
      </c>
      <c r="AI11" s="12" t="s">
        <v>4</v>
      </c>
      <c r="AJ11" s="9" t="s">
        <v>4</v>
      </c>
      <c r="AK11" s="9" t="s">
        <v>4</v>
      </c>
      <c r="AL11" s="9" t="s">
        <v>4</v>
      </c>
      <c r="AM11" s="10">
        <v>1</v>
      </c>
      <c r="AN11" s="10" t="s">
        <v>4</v>
      </c>
      <c r="AO11" s="10">
        <v>2</v>
      </c>
      <c r="AP11" s="10" t="s">
        <v>4</v>
      </c>
      <c r="AQ11" s="10">
        <v>5</v>
      </c>
      <c r="AR11" s="10" t="s">
        <v>4</v>
      </c>
      <c r="AS11" s="10">
        <v>1</v>
      </c>
      <c r="AT11" s="10" t="s">
        <v>4</v>
      </c>
      <c r="AU11" s="10" t="s">
        <v>4</v>
      </c>
      <c r="AV11" s="10" t="s">
        <v>4</v>
      </c>
      <c r="AW11" s="10" t="s">
        <v>4</v>
      </c>
      <c r="AX11" s="10">
        <v>1</v>
      </c>
      <c r="AY11" s="10">
        <v>2</v>
      </c>
      <c r="AZ11" s="10" t="s">
        <v>4</v>
      </c>
      <c r="BA11" s="10" t="s">
        <v>4</v>
      </c>
      <c r="BB11" s="10">
        <v>1</v>
      </c>
      <c r="BC11" s="12" t="s">
        <v>4</v>
      </c>
      <c r="BD11" s="12" t="s">
        <v>4</v>
      </c>
      <c r="BE11" s="12">
        <v>1</v>
      </c>
    </row>
    <row r="12" spans="1:57" ht="13.5" customHeight="1" x14ac:dyDescent="0.2">
      <c r="A12" s="8" t="s">
        <v>9</v>
      </c>
      <c r="B12" s="9">
        <v>1</v>
      </c>
      <c r="C12" s="11" t="s">
        <v>4</v>
      </c>
      <c r="D12" s="9">
        <v>2</v>
      </c>
      <c r="E12" s="11" t="s">
        <v>4</v>
      </c>
      <c r="F12" s="11" t="s">
        <v>4</v>
      </c>
      <c r="G12" s="9" t="s">
        <v>4</v>
      </c>
      <c r="H12" s="11" t="s">
        <v>4</v>
      </c>
      <c r="I12" s="9">
        <v>1</v>
      </c>
      <c r="J12" s="9">
        <v>2</v>
      </c>
      <c r="K12" s="9">
        <v>1</v>
      </c>
      <c r="L12" s="9">
        <v>1</v>
      </c>
      <c r="M12" s="9">
        <v>2</v>
      </c>
      <c r="N12" s="11" t="s">
        <v>4</v>
      </c>
      <c r="O12" s="11">
        <v>4</v>
      </c>
      <c r="P12" s="9">
        <v>3</v>
      </c>
      <c r="Q12" s="9">
        <v>3</v>
      </c>
      <c r="R12" s="9">
        <v>2</v>
      </c>
      <c r="S12" s="9">
        <v>10</v>
      </c>
      <c r="T12" s="11" t="s">
        <v>4</v>
      </c>
      <c r="U12" s="11" t="s">
        <v>4</v>
      </c>
      <c r="V12" s="9" t="s">
        <v>4</v>
      </c>
      <c r="W12" s="9">
        <v>6</v>
      </c>
      <c r="X12" s="9">
        <v>3</v>
      </c>
      <c r="Y12" s="9">
        <v>5</v>
      </c>
      <c r="Z12" s="9">
        <v>1</v>
      </c>
      <c r="AA12" s="9">
        <v>3</v>
      </c>
      <c r="AB12" s="9">
        <v>2</v>
      </c>
      <c r="AC12" s="9">
        <v>1</v>
      </c>
      <c r="AD12" s="9">
        <v>3</v>
      </c>
      <c r="AE12" s="9" t="s">
        <v>4</v>
      </c>
      <c r="AF12" s="9">
        <v>5</v>
      </c>
      <c r="AG12" s="9">
        <v>1</v>
      </c>
      <c r="AH12" s="12">
        <v>1</v>
      </c>
      <c r="AI12" s="12" t="s">
        <v>4</v>
      </c>
      <c r="AJ12" s="9" t="s">
        <v>4</v>
      </c>
      <c r="AK12" s="9">
        <v>2</v>
      </c>
      <c r="AL12" s="9">
        <v>3</v>
      </c>
      <c r="AM12" s="10">
        <v>1</v>
      </c>
      <c r="AN12" s="10">
        <v>1</v>
      </c>
      <c r="AO12" s="10">
        <v>9</v>
      </c>
      <c r="AP12" s="10">
        <v>4</v>
      </c>
      <c r="AQ12" s="10">
        <v>1</v>
      </c>
      <c r="AR12" s="10">
        <v>1</v>
      </c>
      <c r="AS12" s="10">
        <v>1</v>
      </c>
      <c r="AT12" s="10" t="s">
        <v>4</v>
      </c>
      <c r="AU12" s="10">
        <v>1</v>
      </c>
      <c r="AV12" s="10">
        <v>6</v>
      </c>
      <c r="AW12" s="10" t="s">
        <v>4</v>
      </c>
      <c r="AX12" s="10" t="s">
        <v>4</v>
      </c>
      <c r="AY12" s="10" t="s">
        <v>4</v>
      </c>
      <c r="AZ12" s="10" t="s">
        <v>4</v>
      </c>
      <c r="BA12" s="10" t="s">
        <v>4</v>
      </c>
      <c r="BB12" s="10" t="s">
        <v>4</v>
      </c>
      <c r="BC12" s="12" t="s">
        <v>4</v>
      </c>
      <c r="BD12" s="12">
        <v>1</v>
      </c>
      <c r="BE12" s="12">
        <v>3</v>
      </c>
    </row>
    <row r="13" spans="1:57" ht="13.5" customHeight="1" x14ac:dyDescent="0.2">
      <c r="A13" s="8" t="s">
        <v>10</v>
      </c>
      <c r="B13" s="9">
        <v>6</v>
      </c>
      <c r="C13" s="9">
        <v>1</v>
      </c>
      <c r="D13" s="9">
        <v>1</v>
      </c>
      <c r="E13" s="9">
        <v>12</v>
      </c>
      <c r="F13" s="9">
        <v>16</v>
      </c>
      <c r="G13" s="9">
        <v>17</v>
      </c>
      <c r="H13" s="9">
        <v>10</v>
      </c>
      <c r="I13" s="9">
        <v>31</v>
      </c>
      <c r="J13" s="9">
        <v>23</v>
      </c>
      <c r="K13" s="9">
        <v>8</v>
      </c>
      <c r="L13" s="9">
        <v>11</v>
      </c>
      <c r="M13" s="11" t="s">
        <v>4</v>
      </c>
      <c r="N13" s="9">
        <v>10</v>
      </c>
      <c r="O13" s="9">
        <v>27</v>
      </c>
      <c r="P13" s="9">
        <v>10</v>
      </c>
      <c r="Q13" s="9">
        <v>8</v>
      </c>
      <c r="R13" s="9">
        <v>2</v>
      </c>
      <c r="S13" s="9">
        <v>12</v>
      </c>
      <c r="T13" s="9">
        <v>4</v>
      </c>
      <c r="U13" s="9">
        <v>11</v>
      </c>
      <c r="V13" s="9">
        <v>18</v>
      </c>
      <c r="W13" s="9">
        <v>12</v>
      </c>
      <c r="X13" s="9">
        <v>4</v>
      </c>
      <c r="Y13" s="9">
        <v>18</v>
      </c>
      <c r="Z13" s="9">
        <v>6</v>
      </c>
      <c r="AA13" s="9">
        <v>6</v>
      </c>
      <c r="AB13" s="11" t="s">
        <v>4</v>
      </c>
      <c r="AC13" s="9">
        <v>13</v>
      </c>
      <c r="AD13" s="9" t="s">
        <v>4</v>
      </c>
      <c r="AE13" s="9">
        <v>7</v>
      </c>
      <c r="AF13" s="11">
        <v>5</v>
      </c>
      <c r="AG13" s="11">
        <v>21</v>
      </c>
      <c r="AH13" s="10">
        <v>14</v>
      </c>
      <c r="AI13" s="10">
        <v>6</v>
      </c>
      <c r="AJ13" s="11">
        <v>11</v>
      </c>
      <c r="AK13" s="11">
        <v>10</v>
      </c>
      <c r="AL13" s="11">
        <v>15</v>
      </c>
      <c r="AM13" s="10">
        <v>21</v>
      </c>
      <c r="AN13" s="10">
        <v>13</v>
      </c>
      <c r="AO13" s="10">
        <v>9</v>
      </c>
      <c r="AP13" s="10">
        <v>11</v>
      </c>
      <c r="AQ13" s="10">
        <v>24</v>
      </c>
      <c r="AR13" s="10">
        <v>5</v>
      </c>
      <c r="AS13" s="10">
        <v>10</v>
      </c>
      <c r="AT13" s="10">
        <v>10</v>
      </c>
      <c r="AU13" s="10">
        <v>14</v>
      </c>
      <c r="AV13" s="10">
        <v>18</v>
      </c>
      <c r="AW13" s="10">
        <v>16</v>
      </c>
      <c r="AX13" s="10">
        <v>11</v>
      </c>
      <c r="AY13" s="10">
        <v>13</v>
      </c>
      <c r="AZ13" s="10">
        <v>11</v>
      </c>
      <c r="BA13" s="10">
        <v>10</v>
      </c>
      <c r="BB13" s="10">
        <v>11</v>
      </c>
      <c r="BC13" s="10">
        <v>12</v>
      </c>
      <c r="BD13" s="10">
        <v>3</v>
      </c>
      <c r="BE13" s="10">
        <v>8</v>
      </c>
    </row>
    <row r="14" spans="1:57" ht="17.25" customHeight="1" x14ac:dyDescent="0.2">
      <c r="A14" s="8" t="s">
        <v>11</v>
      </c>
      <c r="B14" s="9">
        <v>2</v>
      </c>
      <c r="C14" s="11" t="s">
        <v>4</v>
      </c>
      <c r="D14" s="9">
        <v>1</v>
      </c>
      <c r="E14" s="9">
        <v>3</v>
      </c>
      <c r="F14" s="9">
        <v>3</v>
      </c>
      <c r="G14" s="9">
        <v>5</v>
      </c>
      <c r="H14" s="9">
        <v>5</v>
      </c>
      <c r="I14" s="9">
        <v>4</v>
      </c>
      <c r="J14" s="9">
        <v>2</v>
      </c>
      <c r="K14" s="9">
        <v>2</v>
      </c>
      <c r="L14" s="9">
        <v>1</v>
      </c>
      <c r="M14" s="9">
        <v>7</v>
      </c>
      <c r="N14" s="9">
        <v>6</v>
      </c>
      <c r="O14" s="9">
        <v>1</v>
      </c>
      <c r="P14" s="9">
        <v>2</v>
      </c>
      <c r="Q14" s="9">
        <v>1</v>
      </c>
      <c r="R14" s="9">
        <v>1</v>
      </c>
      <c r="S14" s="11" t="s">
        <v>4</v>
      </c>
      <c r="T14" s="11" t="s">
        <v>4</v>
      </c>
      <c r="U14" s="11" t="s">
        <v>4</v>
      </c>
      <c r="V14" s="9">
        <v>2</v>
      </c>
      <c r="W14" s="9">
        <v>1</v>
      </c>
      <c r="X14" s="9">
        <v>2</v>
      </c>
      <c r="Y14" s="9">
        <v>3</v>
      </c>
      <c r="Z14" s="9">
        <v>2</v>
      </c>
      <c r="AA14" s="9">
        <v>2</v>
      </c>
      <c r="AB14" s="11" t="s">
        <v>4</v>
      </c>
      <c r="AC14" s="9">
        <v>1</v>
      </c>
      <c r="AD14" s="9" t="s">
        <v>4</v>
      </c>
      <c r="AE14" s="9">
        <v>1</v>
      </c>
      <c r="AF14" s="11">
        <v>13</v>
      </c>
      <c r="AG14" s="11">
        <v>6</v>
      </c>
      <c r="AH14" s="10">
        <v>6</v>
      </c>
      <c r="AI14" s="10">
        <v>6</v>
      </c>
      <c r="AJ14" s="11">
        <v>2</v>
      </c>
      <c r="AK14" s="11">
        <v>3</v>
      </c>
      <c r="AL14" s="11">
        <v>1</v>
      </c>
      <c r="AM14" s="10">
        <v>1</v>
      </c>
      <c r="AN14" s="10" t="s">
        <v>4</v>
      </c>
      <c r="AO14" s="10">
        <v>4</v>
      </c>
      <c r="AP14" s="10">
        <v>1</v>
      </c>
      <c r="AQ14" s="10">
        <v>2</v>
      </c>
      <c r="AR14" s="10" t="s">
        <v>4</v>
      </c>
      <c r="AS14" s="10" t="s">
        <v>4</v>
      </c>
      <c r="AT14" s="10">
        <v>1</v>
      </c>
      <c r="AU14" s="10">
        <v>11</v>
      </c>
      <c r="AV14" s="10">
        <v>2</v>
      </c>
      <c r="AW14" s="10" t="s">
        <v>4</v>
      </c>
      <c r="AX14" s="10" t="s">
        <v>4</v>
      </c>
      <c r="AY14" s="10" t="s">
        <v>4</v>
      </c>
      <c r="AZ14" s="10">
        <v>2</v>
      </c>
      <c r="BA14" s="10" t="s">
        <v>4</v>
      </c>
      <c r="BB14" s="10" t="s">
        <v>4</v>
      </c>
      <c r="BC14" s="10">
        <v>1</v>
      </c>
      <c r="BD14" s="10">
        <v>6</v>
      </c>
      <c r="BE14" s="10">
        <v>1</v>
      </c>
    </row>
    <row r="15" spans="1:57" ht="13.5" customHeight="1" x14ac:dyDescent="0.2">
      <c r="A15" s="8" t="s">
        <v>12</v>
      </c>
      <c r="B15" s="9">
        <v>26</v>
      </c>
      <c r="C15" s="9">
        <v>21</v>
      </c>
      <c r="D15" s="9">
        <v>12</v>
      </c>
      <c r="E15" s="9">
        <v>28</v>
      </c>
      <c r="F15" s="9">
        <v>10</v>
      </c>
      <c r="G15" s="9">
        <v>4</v>
      </c>
      <c r="H15" s="9">
        <v>15</v>
      </c>
      <c r="I15" s="9">
        <v>17</v>
      </c>
      <c r="J15" s="9">
        <v>21</v>
      </c>
      <c r="K15" s="9">
        <v>15</v>
      </c>
      <c r="L15" s="9">
        <v>9</v>
      </c>
      <c r="M15" s="9">
        <v>11</v>
      </c>
      <c r="N15" s="9">
        <v>9</v>
      </c>
      <c r="O15" s="9">
        <v>14</v>
      </c>
      <c r="P15" s="9">
        <v>26</v>
      </c>
      <c r="Q15" s="9">
        <v>4</v>
      </c>
      <c r="R15" s="11" t="s">
        <v>4</v>
      </c>
      <c r="S15" s="9">
        <v>1</v>
      </c>
      <c r="T15" s="9">
        <v>5</v>
      </c>
      <c r="U15" s="9">
        <v>16</v>
      </c>
      <c r="V15" s="9">
        <v>14</v>
      </c>
      <c r="W15" s="9">
        <v>9</v>
      </c>
      <c r="X15" s="9">
        <v>20</v>
      </c>
      <c r="Y15" s="9">
        <v>6</v>
      </c>
      <c r="Z15" s="9">
        <v>4</v>
      </c>
      <c r="AA15" s="9">
        <v>3</v>
      </c>
      <c r="AB15" s="9">
        <v>1</v>
      </c>
      <c r="AC15" s="9">
        <v>3</v>
      </c>
      <c r="AD15" s="9">
        <v>4</v>
      </c>
      <c r="AE15" s="9">
        <v>1</v>
      </c>
      <c r="AF15" s="9">
        <v>3</v>
      </c>
      <c r="AG15" s="9">
        <v>3</v>
      </c>
      <c r="AH15" s="10">
        <v>3</v>
      </c>
      <c r="AI15" s="10">
        <v>10</v>
      </c>
      <c r="AJ15" s="9">
        <v>13</v>
      </c>
      <c r="AK15" s="9">
        <v>7</v>
      </c>
      <c r="AL15" s="9">
        <v>5</v>
      </c>
      <c r="AM15" s="10">
        <v>15</v>
      </c>
      <c r="AN15" s="10">
        <v>12</v>
      </c>
      <c r="AO15" s="10">
        <v>14</v>
      </c>
      <c r="AP15" s="10">
        <v>13</v>
      </c>
      <c r="AQ15" s="10">
        <v>7</v>
      </c>
      <c r="AR15" s="10">
        <v>7</v>
      </c>
      <c r="AS15" s="10">
        <v>4</v>
      </c>
      <c r="AT15" s="10">
        <v>3</v>
      </c>
      <c r="AU15" s="10">
        <v>13</v>
      </c>
      <c r="AV15" s="10">
        <v>5</v>
      </c>
      <c r="AW15" s="10">
        <v>8</v>
      </c>
      <c r="AX15" s="10">
        <v>5</v>
      </c>
      <c r="AY15" s="10">
        <v>4</v>
      </c>
      <c r="AZ15" s="10">
        <v>8</v>
      </c>
      <c r="BA15" s="10">
        <v>6</v>
      </c>
      <c r="BB15" s="10">
        <v>6</v>
      </c>
      <c r="BC15" s="10">
        <v>2</v>
      </c>
      <c r="BD15" s="10">
        <v>2</v>
      </c>
      <c r="BE15" s="10">
        <v>6</v>
      </c>
    </row>
    <row r="16" spans="1:57" ht="13.5" customHeight="1" x14ac:dyDescent="0.2">
      <c r="A16" s="8" t="s">
        <v>13</v>
      </c>
      <c r="B16" s="9">
        <v>1</v>
      </c>
      <c r="C16" s="9">
        <v>1</v>
      </c>
      <c r="D16" s="11" t="s">
        <v>4</v>
      </c>
      <c r="E16" s="9">
        <v>1</v>
      </c>
      <c r="F16" s="11" t="s">
        <v>4</v>
      </c>
      <c r="G16" s="9" t="s">
        <v>4</v>
      </c>
      <c r="H16" s="9">
        <v>1</v>
      </c>
      <c r="I16" s="11" t="s">
        <v>4</v>
      </c>
      <c r="J16" s="9">
        <v>3</v>
      </c>
      <c r="K16" s="11" t="s">
        <v>4</v>
      </c>
      <c r="L16" s="9" t="s">
        <v>4</v>
      </c>
      <c r="M16" s="9">
        <v>1</v>
      </c>
      <c r="N16" s="11" t="s">
        <v>4</v>
      </c>
      <c r="O16" s="11">
        <v>2</v>
      </c>
      <c r="P16" s="9">
        <v>5</v>
      </c>
      <c r="Q16" s="9">
        <v>1</v>
      </c>
      <c r="R16" s="9">
        <v>1</v>
      </c>
      <c r="S16" s="11" t="s">
        <v>4</v>
      </c>
      <c r="T16" s="11">
        <v>1</v>
      </c>
      <c r="U16" s="11" t="s">
        <v>4</v>
      </c>
      <c r="V16" s="9" t="s">
        <v>4</v>
      </c>
      <c r="W16" s="9">
        <v>3</v>
      </c>
      <c r="X16" s="11" t="s">
        <v>4</v>
      </c>
      <c r="Y16" s="11" t="s">
        <v>4</v>
      </c>
      <c r="Z16" s="11" t="s">
        <v>4</v>
      </c>
      <c r="AA16" s="9" t="s">
        <v>4</v>
      </c>
      <c r="AB16" s="11" t="s">
        <v>4</v>
      </c>
      <c r="AC16" s="9" t="s">
        <v>4</v>
      </c>
      <c r="AD16" s="9" t="s">
        <v>4</v>
      </c>
      <c r="AE16" s="9">
        <v>1</v>
      </c>
      <c r="AF16" s="9" t="s">
        <v>4</v>
      </c>
      <c r="AG16" s="9" t="s">
        <v>4</v>
      </c>
      <c r="AH16" s="12" t="s">
        <v>4</v>
      </c>
      <c r="AI16" s="12">
        <v>3</v>
      </c>
      <c r="AJ16" s="9" t="s">
        <v>4</v>
      </c>
      <c r="AK16" s="9" t="s">
        <v>4</v>
      </c>
      <c r="AL16" s="9" t="s">
        <v>4</v>
      </c>
      <c r="AM16" s="10">
        <v>1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2" t="s">
        <v>4</v>
      </c>
      <c r="BD16" s="12" t="s">
        <v>4</v>
      </c>
      <c r="BE16" s="12" t="s">
        <v>4</v>
      </c>
    </row>
    <row r="17" spans="1:59" ht="13.5" customHeight="1" x14ac:dyDescent="0.2">
      <c r="A17" s="8" t="s">
        <v>14</v>
      </c>
      <c r="B17" s="9">
        <v>3</v>
      </c>
      <c r="C17" s="9">
        <v>3</v>
      </c>
      <c r="D17" s="9">
        <v>4</v>
      </c>
      <c r="E17" s="9">
        <v>11</v>
      </c>
      <c r="F17" s="9">
        <v>7</v>
      </c>
      <c r="G17" s="9">
        <v>15</v>
      </c>
      <c r="H17" s="9">
        <v>7</v>
      </c>
      <c r="I17" s="9">
        <v>9</v>
      </c>
      <c r="J17" s="9">
        <v>15</v>
      </c>
      <c r="K17" s="9">
        <v>5</v>
      </c>
      <c r="L17" s="9">
        <v>3</v>
      </c>
      <c r="M17" s="9">
        <v>6</v>
      </c>
      <c r="N17" s="9">
        <v>17</v>
      </c>
      <c r="O17" s="9">
        <v>12</v>
      </c>
      <c r="P17" s="9">
        <v>10</v>
      </c>
      <c r="Q17" s="9">
        <v>4</v>
      </c>
      <c r="R17" s="9">
        <v>6</v>
      </c>
      <c r="S17" s="9">
        <v>4</v>
      </c>
      <c r="T17" s="9">
        <v>8</v>
      </c>
      <c r="U17" s="9">
        <v>2</v>
      </c>
      <c r="V17" s="9">
        <v>4</v>
      </c>
      <c r="W17" s="9">
        <v>4</v>
      </c>
      <c r="X17" s="9">
        <v>8</v>
      </c>
      <c r="Y17" s="9">
        <v>2</v>
      </c>
      <c r="Z17" s="9">
        <v>3</v>
      </c>
      <c r="AA17" s="9" t="s">
        <v>4</v>
      </c>
      <c r="AB17" s="9">
        <v>3</v>
      </c>
      <c r="AC17" s="9">
        <v>2</v>
      </c>
      <c r="AD17" s="9">
        <v>1</v>
      </c>
      <c r="AE17" s="9">
        <v>1</v>
      </c>
      <c r="AF17" s="9">
        <v>1</v>
      </c>
      <c r="AG17" s="9">
        <v>3</v>
      </c>
      <c r="AH17" s="10">
        <v>4</v>
      </c>
      <c r="AI17" s="10">
        <v>5</v>
      </c>
      <c r="AJ17" s="9">
        <v>1</v>
      </c>
      <c r="AK17" s="9">
        <v>3</v>
      </c>
      <c r="AL17" s="9">
        <v>3</v>
      </c>
      <c r="AM17" s="10">
        <v>6</v>
      </c>
      <c r="AN17" s="10">
        <v>3</v>
      </c>
      <c r="AO17" s="10">
        <v>6</v>
      </c>
      <c r="AP17" s="10">
        <v>17</v>
      </c>
      <c r="AQ17" s="10">
        <v>5</v>
      </c>
      <c r="AR17" s="10">
        <v>1</v>
      </c>
      <c r="AS17" s="10" t="s">
        <v>4</v>
      </c>
      <c r="AT17" s="10">
        <v>1</v>
      </c>
      <c r="AU17" s="10">
        <v>2</v>
      </c>
      <c r="AV17" s="10">
        <v>1</v>
      </c>
      <c r="AW17" s="10">
        <v>1</v>
      </c>
      <c r="AX17" s="10">
        <v>1</v>
      </c>
      <c r="AY17" s="10">
        <v>2</v>
      </c>
      <c r="AZ17" s="10">
        <v>3</v>
      </c>
      <c r="BA17" s="10">
        <v>7</v>
      </c>
      <c r="BB17" s="10">
        <v>2</v>
      </c>
      <c r="BC17" s="10">
        <v>12</v>
      </c>
      <c r="BD17" s="10">
        <v>2</v>
      </c>
      <c r="BE17" s="12">
        <v>8</v>
      </c>
    </row>
    <row r="18" spans="1:59" ht="13.5" customHeight="1" x14ac:dyDescent="0.2">
      <c r="A18" s="8" t="s">
        <v>15</v>
      </c>
      <c r="B18" s="9">
        <v>3</v>
      </c>
      <c r="C18" s="9">
        <v>1</v>
      </c>
      <c r="D18" s="9">
        <v>1</v>
      </c>
      <c r="E18" s="9">
        <v>2</v>
      </c>
      <c r="F18" s="11" t="s">
        <v>4</v>
      </c>
      <c r="G18" s="9">
        <v>1</v>
      </c>
      <c r="H18" s="11" t="s">
        <v>4</v>
      </c>
      <c r="I18" s="9">
        <v>10</v>
      </c>
      <c r="J18" s="9">
        <v>5</v>
      </c>
      <c r="K18" s="9">
        <v>3</v>
      </c>
      <c r="L18" s="9">
        <v>3</v>
      </c>
      <c r="M18" s="9">
        <v>2</v>
      </c>
      <c r="N18" s="9">
        <v>3</v>
      </c>
      <c r="O18" s="9">
        <v>1</v>
      </c>
      <c r="P18" s="9">
        <v>4</v>
      </c>
      <c r="Q18" s="9">
        <v>7</v>
      </c>
      <c r="R18" s="9">
        <v>3</v>
      </c>
      <c r="S18" s="9">
        <v>1</v>
      </c>
      <c r="T18" s="9">
        <v>8</v>
      </c>
      <c r="U18" s="11" t="s">
        <v>4</v>
      </c>
      <c r="V18" s="9">
        <v>8</v>
      </c>
      <c r="W18" s="9">
        <v>4</v>
      </c>
      <c r="X18" s="9">
        <v>2</v>
      </c>
      <c r="Y18" s="9">
        <v>1</v>
      </c>
      <c r="Z18" s="9">
        <v>1</v>
      </c>
      <c r="AA18" s="9">
        <v>3</v>
      </c>
      <c r="AB18" s="11" t="s">
        <v>4</v>
      </c>
      <c r="AC18" s="9">
        <v>1</v>
      </c>
      <c r="AD18" s="9">
        <v>2</v>
      </c>
      <c r="AE18" s="9">
        <v>1</v>
      </c>
      <c r="AF18" s="9">
        <v>2</v>
      </c>
      <c r="AG18" s="9">
        <v>5</v>
      </c>
      <c r="AH18" s="10">
        <v>3</v>
      </c>
      <c r="AI18" s="10">
        <v>6</v>
      </c>
      <c r="AJ18" s="9">
        <v>1</v>
      </c>
      <c r="AK18" s="9" t="s">
        <v>4</v>
      </c>
      <c r="AL18" s="9">
        <v>4</v>
      </c>
      <c r="AM18" s="10">
        <v>2</v>
      </c>
      <c r="AN18" s="10">
        <v>1</v>
      </c>
      <c r="AO18" s="10">
        <v>2</v>
      </c>
      <c r="AP18" s="10" t="s">
        <v>4</v>
      </c>
      <c r="AQ18" s="10" t="s">
        <v>4</v>
      </c>
      <c r="AR18" s="10">
        <v>8</v>
      </c>
      <c r="AS18" s="10">
        <v>4</v>
      </c>
      <c r="AT18" s="10">
        <v>1</v>
      </c>
      <c r="AU18" s="10" t="s">
        <v>4</v>
      </c>
      <c r="AV18" s="10">
        <v>5</v>
      </c>
      <c r="AW18" s="10" t="s">
        <v>4</v>
      </c>
      <c r="AX18" s="10">
        <v>1</v>
      </c>
      <c r="AY18" s="10">
        <v>1</v>
      </c>
      <c r="AZ18" s="10" t="s">
        <v>4</v>
      </c>
      <c r="BA18" s="10">
        <v>1</v>
      </c>
      <c r="BB18" s="10" t="s">
        <v>4</v>
      </c>
      <c r="BC18" s="12" t="s">
        <v>4</v>
      </c>
      <c r="BD18" s="12" t="s">
        <v>4</v>
      </c>
      <c r="BE18" s="10">
        <v>4</v>
      </c>
    </row>
    <row r="19" spans="1:59" ht="17.25" customHeight="1" x14ac:dyDescent="0.2">
      <c r="A19" s="8" t="s">
        <v>16</v>
      </c>
      <c r="B19" s="9">
        <v>108</v>
      </c>
      <c r="C19" s="9">
        <v>169</v>
      </c>
      <c r="D19" s="9">
        <v>244</v>
      </c>
      <c r="E19" s="9">
        <v>161</v>
      </c>
      <c r="F19" s="9">
        <v>227</v>
      </c>
      <c r="G19" s="9">
        <v>108</v>
      </c>
      <c r="H19" s="9">
        <v>132</v>
      </c>
      <c r="I19" s="9">
        <v>95</v>
      </c>
      <c r="J19" s="9">
        <v>103</v>
      </c>
      <c r="K19" s="9">
        <v>110</v>
      </c>
      <c r="L19" s="9">
        <v>137</v>
      </c>
      <c r="M19" s="9">
        <v>119</v>
      </c>
      <c r="N19" s="9">
        <v>168</v>
      </c>
      <c r="O19" s="9">
        <v>114</v>
      </c>
      <c r="P19" s="9">
        <v>203</v>
      </c>
      <c r="Q19" s="9">
        <v>85</v>
      </c>
      <c r="R19" s="9">
        <v>87</v>
      </c>
      <c r="S19" s="9">
        <v>75</v>
      </c>
      <c r="T19" s="9">
        <v>85</v>
      </c>
      <c r="U19" s="9">
        <v>124</v>
      </c>
      <c r="V19" s="9">
        <v>130</v>
      </c>
      <c r="W19" s="9">
        <v>112</v>
      </c>
      <c r="X19" s="9">
        <v>95</v>
      </c>
      <c r="Y19" s="9">
        <v>96</v>
      </c>
      <c r="Z19" s="9">
        <v>43</v>
      </c>
      <c r="AA19" s="9">
        <v>5</v>
      </c>
      <c r="AB19" s="9">
        <v>34</v>
      </c>
      <c r="AC19" s="9">
        <v>11</v>
      </c>
      <c r="AD19" s="9">
        <v>25</v>
      </c>
      <c r="AE19" s="9">
        <v>21</v>
      </c>
      <c r="AF19" s="9">
        <v>56</v>
      </c>
      <c r="AG19" s="9">
        <v>92</v>
      </c>
      <c r="AH19" s="10">
        <v>145</v>
      </c>
      <c r="AI19" s="10">
        <v>87</v>
      </c>
      <c r="AJ19" s="9">
        <v>60</v>
      </c>
      <c r="AK19" s="9">
        <v>81</v>
      </c>
      <c r="AL19" s="10">
        <v>104</v>
      </c>
      <c r="AM19" s="10">
        <v>121</v>
      </c>
      <c r="AN19" s="10">
        <v>55</v>
      </c>
      <c r="AO19" s="10">
        <v>94</v>
      </c>
      <c r="AP19" s="10">
        <v>101</v>
      </c>
      <c r="AQ19" s="10">
        <v>54</v>
      </c>
      <c r="AR19" s="10">
        <v>70</v>
      </c>
      <c r="AS19" s="10">
        <v>32</v>
      </c>
      <c r="AT19" s="10">
        <v>100</v>
      </c>
      <c r="AU19" s="10">
        <v>142</v>
      </c>
      <c r="AV19" s="10">
        <v>60</v>
      </c>
      <c r="AW19" s="10">
        <v>63</v>
      </c>
      <c r="AX19" s="10">
        <v>20</v>
      </c>
      <c r="AY19" s="10">
        <v>74</v>
      </c>
      <c r="AZ19" s="10">
        <v>79</v>
      </c>
      <c r="BA19" s="10">
        <v>13</v>
      </c>
      <c r="BB19" s="10">
        <v>8</v>
      </c>
      <c r="BC19" s="10">
        <v>78</v>
      </c>
      <c r="BD19" s="10">
        <v>74</v>
      </c>
      <c r="BE19" s="12">
        <v>43</v>
      </c>
      <c r="BG19" s="29"/>
    </row>
    <row r="20" spans="1:59" ht="17.25" customHeight="1" x14ac:dyDescent="0.2">
      <c r="A20" s="8" t="s">
        <v>20</v>
      </c>
      <c r="B20" s="13">
        <f t="shared" ref="B20" si="0">SUM(B21:B22)</f>
        <v>98</v>
      </c>
      <c r="C20" s="13">
        <f t="shared" ref="C20" si="1">SUM(C21:C22)</f>
        <v>77</v>
      </c>
      <c r="D20" s="13">
        <f t="shared" ref="D20" si="2">SUM(D21:D22)</f>
        <v>70</v>
      </c>
      <c r="E20" s="13">
        <f t="shared" ref="E20" si="3">SUM(E21:E22)</f>
        <v>165</v>
      </c>
      <c r="F20" s="13">
        <f t="shared" ref="F20" si="4">SUM(F21:F22)</f>
        <v>132</v>
      </c>
      <c r="G20" s="13">
        <f t="shared" ref="G20:O20" si="5">SUM(G21:G22)</f>
        <v>141</v>
      </c>
      <c r="H20" s="13">
        <f t="shared" ref="H20" si="6">SUM(H21:H22)</f>
        <v>164</v>
      </c>
      <c r="I20" s="13">
        <f t="shared" ref="I20" si="7">SUM(I21:I22)</f>
        <v>190</v>
      </c>
      <c r="J20" s="13">
        <f t="shared" ref="J20" si="8">SUM(J21:J22)</f>
        <v>213</v>
      </c>
      <c r="K20" s="13">
        <f t="shared" ref="K20" si="9">SUM(K21:K22)</f>
        <v>99</v>
      </c>
      <c r="L20" s="13">
        <f t="shared" si="5"/>
        <v>118</v>
      </c>
      <c r="M20" s="13">
        <f t="shared" si="5"/>
        <v>110</v>
      </c>
      <c r="N20" s="13">
        <f t="shared" si="5"/>
        <v>151</v>
      </c>
      <c r="O20" s="13">
        <f t="shared" si="5"/>
        <v>158</v>
      </c>
      <c r="P20" s="13">
        <f t="shared" ref="P20" si="10">SUM(P21:P22)</f>
        <v>147</v>
      </c>
      <c r="Q20" s="13">
        <f t="shared" ref="Q20" si="11">SUM(Q21:Q22)</f>
        <v>97</v>
      </c>
      <c r="R20" s="13">
        <f t="shared" ref="R20:S20" si="12">SUM(R21:R22)</f>
        <v>61</v>
      </c>
      <c r="S20" s="13">
        <f t="shared" si="12"/>
        <v>96</v>
      </c>
      <c r="T20" s="13">
        <f>SUM(T21:T22)</f>
        <v>58</v>
      </c>
      <c r="U20" s="13">
        <f>SUM(U21:U22)</f>
        <v>77</v>
      </c>
      <c r="V20" s="13">
        <f>SUM(V21:V22)</f>
        <v>134</v>
      </c>
      <c r="W20" s="13">
        <f>SUM(W21:W22)</f>
        <v>128</v>
      </c>
      <c r="X20" s="13">
        <f>SUM(X21:X22)</f>
        <v>128</v>
      </c>
      <c r="Y20" s="13">
        <f t="shared" ref="Y20:Z20" si="13">SUM(Y21:Y22)</f>
        <v>84</v>
      </c>
      <c r="Z20" s="13">
        <f t="shared" si="13"/>
        <v>40</v>
      </c>
      <c r="AA20" s="13">
        <f t="shared" ref="AA20:AB20" si="14">SUM(AA21:AA22)</f>
        <v>47</v>
      </c>
      <c r="AB20" s="13">
        <f t="shared" si="14"/>
        <v>32</v>
      </c>
      <c r="AC20" s="13">
        <f t="shared" ref="AC20:AE20" si="15">SUM(AC21:AC22)</f>
        <v>39</v>
      </c>
      <c r="AD20" s="13">
        <f t="shared" si="15"/>
        <v>25</v>
      </c>
      <c r="AE20" s="13">
        <f t="shared" si="15"/>
        <v>47</v>
      </c>
      <c r="AF20" s="13">
        <v>75</v>
      </c>
      <c r="AG20" s="13">
        <v>70</v>
      </c>
      <c r="AH20" s="13">
        <v>63</v>
      </c>
      <c r="AI20" s="13">
        <v>85</v>
      </c>
      <c r="AJ20" s="13">
        <v>112</v>
      </c>
      <c r="AK20" s="13">
        <v>84</v>
      </c>
      <c r="AL20" s="13">
        <v>100</v>
      </c>
      <c r="AM20" s="10">
        <v>141</v>
      </c>
      <c r="AN20" s="10">
        <v>149</v>
      </c>
      <c r="AO20" s="10">
        <v>135</v>
      </c>
      <c r="AP20" s="10">
        <v>140</v>
      </c>
      <c r="AQ20" s="10">
        <v>120</v>
      </c>
      <c r="AR20" s="10">
        <v>107</v>
      </c>
      <c r="AS20" s="10">
        <v>124</v>
      </c>
      <c r="AT20" s="10">
        <v>103</v>
      </c>
      <c r="AU20" s="10">
        <f>SUM(AU21:AU22)</f>
        <v>104</v>
      </c>
      <c r="AV20" s="10">
        <f t="shared" ref="AV20:AY20" si="16">SUM(AV21:AV22)</f>
        <v>150</v>
      </c>
      <c r="AW20" s="10">
        <f t="shared" si="16"/>
        <v>141</v>
      </c>
      <c r="AX20" s="10">
        <f t="shared" si="16"/>
        <v>112</v>
      </c>
      <c r="AY20" s="10">
        <f t="shared" si="16"/>
        <v>153</v>
      </c>
      <c r="AZ20" s="10">
        <f t="shared" ref="AZ20:BA20" si="17">SUM(AZ21:AZ22)</f>
        <v>140</v>
      </c>
      <c r="BA20" s="10">
        <f t="shared" si="17"/>
        <v>146</v>
      </c>
      <c r="BB20" s="10">
        <f t="shared" ref="BB20:BC20" si="18">SUM(BB21:BB22)</f>
        <v>118</v>
      </c>
      <c r="BC20" s="10">
        <f t="shared" si="18"/>
        <v>124</v>
      </c>
      <c r="BD20" s="10">
        <f t="shared" ref="BD20:BE20" si="19">SUM(BD21:BD22)</f>
        <v>58</v>
      </c>
      <c r="BE20" s="10">
        <f t="shared" si="19"/>
        <v>138</v>
      </c>
    </row>
    <row r="21" spans="1:59" ht="13.5" customHeight="1" x14ac:dyDescent="0.2">
      <c r="A21" s="14" t="s">
        <v>21</v>
      </c>
      <c r="B21" s="13">
        <f t="shared" ref="B21:F21" si="20">SUM(B5:B6,B8:B10,B13:B15,B17)</f>
        <v>88</v>
      </c>
      <c r="C21" s="13">
        <f t="shared" si="20"/>
        <v>70</v>
      </c>
      <c r="D21" s="13">
        <f t="shared" si="20"/>
        <v>63</v>
      </c>
      <c r="E21" s="13">
        <f t="shared" si="20"/>
        <v>150</v>
      </c>
      <c r="F21" s="13">
        <f t="shared" si="20"/>
        <v>131</v>
      </c>
      <c r="G21" s="13">
        <f t="shared" ref="G21:L21" si="21">SUM(G5:G6,G8:G10,G13:G15,G17)</f>
        <v>132</v>
      </c>
      <c r="H21" s="13">
        <f t="shared" ref="H21:K21" si="22">SUM(H5:H6,H8:H10,H13:H15,H17)</f>
        <v>157</v>
      </c>
      <c r="I21" s="13">
        <f t="shared" si="22"/>
        <v>145</v>
      </c>
      <c r="J21" s="13">
        <f t="shared" si="22"/>
        <v>182</v>
      </c>
      <c r="K21" s="13">
        <f t="shared" si="22"/>
        <v>88</v>
      </c>
      <c r="L21" s="13">
        <f t="shared" si="21"/>
        <v>89</v>
      </c>
      <c r="M21" s="13">
        <f t="shared" ref="M21" si="23">SUM(M5:M6,M8:M10,M13:M15,M17)</f>
        <v>97</v>
      </c>
      <c r="N21" s="13">
        <f t="shared" ref="N21:Q21" si="24">SUM(N5:N6,N8:N10,N13:N15,N17)</f>
        <v>130</v>
      </c>
      <c r="O21" s="13">
        <f t="shared" ref="O21" si="25">SUM(O5:O6,O8:O10,O13:O15,O17)</f>
        <v>140</v>
      </c>
      <c r="P21" s="13">
        <f t="shared" si="24"/>
        <v>111</v>
      </c>
      <c r="Q21" s="13">
        <f t="shared" si="24"/>
        <v>75</v>
      </c>
      <c r="R21" s="13">
        <f t="shared" ref="R21:S21" si="26">SUM(R5:R6,R8:R10,R13:R15,R17)</f>
        <v>43</v>
      </c>
      <c r="S21" s="13">
        <f t="shared" si="26"/>
        <v>64</v>
      </c>
      <c r="T21" s="13">
        <f>SUM(T5:T6,T8:T10,T13:T15,T17)</f>
        <v>39</v>
      </c>
      <c r="U21" s="13">
        <f>SUM(U5:U6,U8:U10,U13:U15,U17)</f>
        <v>65</v>
      </c>
      <c r="V21" s="13">
        <f>SUM(V5:V6,V8:V10,V13:V15,V17)</f>
        <v>115</v>
      </c>
      <c r="W21" s="13">
        <f>SUM(W5:W6,W8:W10,W13:W15,W17)</f>
        <v>88</v>
      </c>
      <c r="X21" s="13">
        <f>SUM(X5:X6,X8:X10,X13:X15,X17)</f>
        <v>115</v>
      </c>
      <c r="Y21" s="13">
        <f t="shared" ref="Y21:Z21" si="27">SUM(Y5:Y6,Y8:Y10,Y13:Y15,Y17)</f>
        <v>67</v>
      </c>
      <c r="Z21" s="13">
        <f t="shared" si="27"/>
        <v>35</v>
      </c>
      <c r="AA21" s="13">
        <f>SUM(AA5:AA6,AA8:AA10,AA13:AA15,AA17)</f>
        <v>35</v>
      </c>
      <c r="AB21" s="13">
        <f>SUM(AB5:AB6,AB8:AB10,AB13:AB15,AB17)</f>
        <v>24</v>
      </c>
      <c r="AC21" s="13">
        <f>SUM(AC5:AC6,AC8:AC10,AC13:AC15,AC17)</f>
        <v>33</v>
      </c>
      <c r="AD21" s="13">
        <f t="shared" ref="AD21:AE21" si="28">SUM(AD5:AD6,AD8:AD10,AD13:AD15,AD17)</f>
        <v>18</v>
      </c>
      <c r="AE21" s="13">
        <f t="shared" si="28"/>
        <v>44</v>
      </c>
      <c r="AF21" s="13">
        <v>62</v>
      </c>
      <c r="AG21" s="13">
        <v>61</v>
      </c>
      <c r="AH21" s="13">
        <v>56</v>
      </c>
      <c r="AI21" s="13">
        <v>61</v>
      </c>
      <c r="AJ21" s="13">
        <v>108</v>
      </c>
      <c r="AK21" s="13">
        <v>81</v>
      </c>
      <c r="AL21" s="13">
        <v>92</v>
      </c>
      <c r="AM21" s="10">
        <v>135</v>
      </c>
      <c r="AN21" s="10">
        <v>127</v>
      </c>
      <c r="AO21" s="10">
        <v>115</v>
      </c>
      <c r="AP21" s="10">
        <v>130</v>
      </c>
      <c r="AQ21" s="10">
        <v>110</v>
      </c>
      <c r="AR21" s="10">
        <v>96</v>
      </c>
      <c r="AS21" s="10">
        <v>116</v>
      </c>
      <c r="AT21" s="10">
        <v>98</v>
      </c>
      <c r="AU21" s="10">
        <f>SUM(AU5:AU6,AU8:AU10,AU13:AU15,AU17)</f>
        <v>101</v>
      </c>
      <c r="AV21" s="10">
        <f t="shared" ref="AV21:AY21" si="29">SUM(AV5:AV6,AV8:AV10,AV13:AV15,AV17)</f>
        <v>137</v>
      </c>
      <c r="AW21" s="10">
        <f t="shared" si="29"/>
        <v>135</v>
      </c>
      <c r="AX21" s="10">
        <f t="shared" si="29"/>
        <v>108</v>
      </c>
      <c r="AY21" s="10">
        <f t="shared" si="29"/>
        <v>147</v>
      </c>
      <c r="AZ21" s="10">
        <f t="shared" ref="AZ21:BA21" si="30">SUM(AZ5:AZ6,AZ8:AZ10,AZ13:AZ15,AZ17)</f>
        <v>133</v>
      </c>
      <c r="BA21" s="10">
        <f t="shared" si="30"/>
        <v>134</v>
      </c>
      <c r="BB21" s="10">
        <f t="shared" ref="BB21:BC21" si="31">SUM(BB5:BB6,BB8:BB10,BB13:BB15,BB17)</f>
        <v>114</v>
      </c>
      <c r="BC21" s="10">
        <f t="shared" si="31"/>
        <v>122</v>
      </c>
      <c r="BD21" s="10">
        <f>SUM(BD5:BD6,BD8:BD10,BD13:BD15,BD17)</f>
        <v>56</v>
      </c>
      <c r="BE21" s="10">
        <f>SUM(BE5:BE6,BE8:BE10,BE13:BE15,BE17)</f>
        <v>129</v>
      </c>
    </row>
    <row r="22" spans="1:59" ht="13.5" customHeight="1" x14ac:dyDescent="0.2">
      <c r="A22" s="14" t="s">
        <v>22</v>
      </c>
      <c r="B22" s="13">
        <f t="shared" ref="B22:F22" si="32">IF(SUM(B4,B7,B11:B12,B16,B18)=0,"-",SUM(B4,B7,B11:B12,B16,B18))</f>
        <v>10</v>
      </c>
      <c r="C22" s="13">
        <f t="shared" si="32"/>
        <v>7</v>
      </c>
      <c r="D22" s="13">
        <f t="shared" si="32"/>
        <v>7</v>
      </c>
      <c r="E22" s="13">
        <f t="shared" si="32"/>
        <v>15</v>
      </c>
      <c r="F22" s="13">
        <f t="shared" si="32"/>
        <v>1</v>
      </c>
      <c r="G22" s="13">
        <f t="shared" ref="G22:L22" si="33">IF(SUM(G4,G7,G11:G12,G16,G18)=0,"-",SUM(G4,G7,G11:G12,G16,G18))</f>
        <v>9</v>
      </c>
      <c r="H22" s="13">
        <f t="shared" ref="H22:K22" si="34">IF(SUM(H4,H7,H11:H12,H16,H18)=0,"-",SUM(H4,H7,H11:H12,H16,H18))</f>
        <v>7</v>
      </c>
      <c r="I22" s="13">
        <f t="shared" si="34"/>
        <v>45</v>
      </c>
      <c r="J22" s="13">
        <f t="shared" si="34"/>
        <v>31</v>
      </c>
      <c r="K22" s="13">
        <f t="shared" si="34"/>
        <v>11</v>
      </c>
      <c r="L22" s="13">
        <f t="shared" si="33"/>
        <v>29</v>
      </c>
      <c r="M22" s="13">
        <f t="shared" ref="M22" si="35">IF(SUM(M4,M7,M11:M12,M16,M18)=0,"-",SUM(M4,M7,M11:M12,M16,M18))</f>
        <v>13</v>
      </c>
      <c r="N22" s="13">
        <f t="shared" ref="N22:Q22" si="36">IF(SUM(N4,N7,N11:N12,N16,N18)=0,"-",SUM(N4,N7,N11:N12,N16,N18))</f>
        <v>21</v>
      </c>
      <c r="O22" s="13">
        <f t="shared" ref="O22" si="37">IF(SUM(O4,O7,O11:O12,O16,O18)=0,"-",SUM(O4,O7,O11:O12,O16,O18))</f>
        <v>18</v>
      </c>
      <c r="P22" s="13">
        <f t="shared" si="36"/>
        <v>36</v>
      </c>
      <c r="Q22" s="13">
        <f t="shared" si="36"/>
        <v>22</v>
      </c>
      <c r="R22" s="13">
        <f t="shared" ref="R22:S22" si="38">IF(SUM(R4,R7,R11:R12,R16,R18)=0,"-",SUM(R4,R7,R11:R12,R16,R18))</f>
        <v>18</v>
      </c>
      <c r="S22" s="13">
        <f t="shared" si="38"/>
        <v>32</v>
      </c>
      <c r="T22" s="13">
        <f>IF(SUM(T4,T7,T11:T12,T16,T18)=0,"-",SUM(T4,T7,T11:T12,T16,T18))</f>
        <v>19</v>
      </c>
      <c r="U22" s="13">
        <f>IF(SUM(U4,U7,U11:U12,U16,U18)=0,"-",SUM(U4,U7,U11:U12,U16,U18))</f>
        <v>12</v>
      </c>
      <c r="V22" s="13">
        <f>IF(SUM(V4,V7,V11:V12,V16,V18)=0,"-",SUM(V4,V7,V11:V12,V16,V18))</f>
        <v>19</v>
      </c>
      <c r="W22" s="13">
        <f>IF(SUM(W4,W7,W11:W12,W16,W18)=0,"-",SUM(W4,W7,W11:W12,W16,W18))</f>
        <v>40</v>
      </c>
      <c r="X22" s="13">
        <f>IF(SUM(X4,X7,X11:X12,X16,X18)=0,"-",SUM(X4,X7,X11:X12,X16,X18))</f>
        <v>13</v>
      </c>
      <c r="Y22" s="13">
        <f t="shared" ref="Y22:Z22" si="39">IF(SUM(Y4,Y7,Y11:Y12,Y16,Y18)=0,"-",SUM(Y4,Y7,Y11:Y12,Y16,Y18))</f>
        <v>17</v>
      </c>
      <c r="Z22" s="13">
        <f t="shared" si="39"/>
        <v>5</v>
      </c>
      <c r="AA22" s="13">
        <f>IF(SUM(AA4,AA7,AA11:AA12,AA16,AA18)=0,"-",SUM(AA4,AA7,AA11:AA12,AA16,AA18))</f>
        <v>12</v>
      </c>
      <c r="AB22" s="13">
        <f>IF(SUM(AB4,AB7,AB11:AB12,AB16,AB18)=0,"-",SUM(AB4,AB7,AB11:AB12,AB16,AB18))</f>
        <v>8</v>
      </c>
      <c r="AC22" s="13">
        <f>IF(SUM(AC4,AC7,AC11:AC12,AC16,AC18)=0,"-",SUM(AC4,AC7,AC11:AC12,AC16,AC18))</f>
        <v>6</v>
      </c>
      <c r="AD22" s="13">
        <f t="shared" ref="AD22:AE22" si="40">IF(SUM(AD4,AD7,AD11:AD12,AD16,AD18)=0,"-",SUM(AD4,AD7,AD11:AD12,AD16,AD18))</f>
        <v>7</v>
      </c>
      <c r="AE22" s="13">
        <f t="shared" si="40"/>
        <v>3</v>
      </c>
      <c r="AF22" s="13">
        <v>13</v>
      </c>
      <c r="AG22" s="13">
        <v>9</v>
      </c>
      <c r="AH22" s="13">
        <v>7</v>
      </c>
      <c r="AI22" s="13">
        <v>24</v>
      </c>
      <c r="AJ22" s="13">
        <v>4</v>
      </c>
      <c r="AK22" s="13">
        <v>3</v>
      </c>
      <c r="AL22" s="13">
        <v>8</v>
      </c>
      <c r="AM22" s="10">
        <v>6</v>
      </c>
      <c r="AN22" s="10">
        <v>22</v>
      </c>
      <c r="AO22" s="10">
        <v>20</v>
      </c>
      <c r="AP22" s="10">
        <v>10</v>
      </c>
      <c r="AQ22" s="10">
        <v>10</v>
      </c>
      <c r="AR22" s="10">
        <v>11</v>
      </c>
      <c r="AS22" s="10">
        <v>8</v>
      </c>
      <c r="AT22" s="10">
        <v>5</v>
      </c>
      <c r="AU22" s="10">
        <f>SUM(AU4,AU7,AU11:AU12,AU16,AU18)</f>
        <v>3</v>
      </c>
      <c r="AV22" s="10">
        <f t="shared" ref="AV22:AY22" si="41">SUM(AV4,AV7,AV11:AV12,AV16,AV18)</f>
        <v>13</v>
      </c>
      <c r="AW22" s="10">
        <f t="shared" si="41"/>
        <v>6</v>
      </c>
      <c r="AX22" s="10">
        <f t="shared" si="41"/>
        <v>4</v>
      </c>
      <c r="AY22" s="10">
        <f t="shared" si="41"/>
        <v>6</v>
      </c>
      <c r="AZ22" s="10">
        <f t="shared" ref="AZ22:BA22" si="42">SUM(AZ4,AZ7,AZ11:AZ12,AZ16,AZ18)</f>
        <v>7</v>
      </c>
      <c r="BA22" s="10">
        <f t="shared" si="42"/>
        <v>12</v>
      </c>
      <c r="BB22" s="10">
        <f t="shared" ref="BB22" si="43">SUM(BB4,BB7,BB11:BB12,BB16,BB18)</f>
        <v>4</v>
      </c>
      <c r="BC22" s="10">
        <f>IF(SUM(BC4,BC7,BC11:BC12,BC16,BC18)=0,"-",SUM(BC4,BC7,BC11:BC12,BC16,BC18))</f>
        <v>2</v>
      </c>
      <c r="BD22" s="10">
        <f>IF(SUM(BD4,BD7,BD11:BD12,BD16,BD18)=0,"-",SUM(BD4,BD7,BD11:BD12,BD16,BD18))</f>
        <v>2</v>
      </c>
      <c r="BE22" s="10">
        <f>IF(SUM(BE4,BE7,BE11:BE12,BE16,BE18)=0,"-",SUM(BE4,BE7,BE11:BE12,BE16,BE18))</f>
        <v>9</v>
      </c>
    </row>
    <row r="23" spans="1:59" s="18" customFormat="1" ht="17.25" customHeight="1" thickBot="1" x14ac:dyDescent="0.25">
      <c r="A23" s="15" t="s">
        <v>17</v>
      </c>
      <c r="B23" s="16">
        <f t="shared" ref="B23:F23" si="44">SUM(B19:B20)</f>
        <v>206</v>
      </c>
      <c r="C23" s="16">
        <f t="shared" si="44"/>
        <v>246</v>
      </c>
      <c r="D23" s="16">
        <f t="shared" si="44"/>
        <v>314</v>
      </c>
      <c r="E23" s="16">
        <f t="shared" si="44"/>
        <v>326</v>
      </c>
      <c r="F23" s="16">
        <f t="shared" si="44"/>
        <v>359</v>
      </c>
      <c r="G23" s="16">
        <f t="shared" ref="G23:L23" si="45">SUM(G19:G20)</f>
        <v>249</v>
      </c>
      <c r="H23" s="16">
        <f t="shared" ref="H23:K23" si="46">SUM(H19:H20)</f>
        <v>296</v>
      </c>
      <c r="I23" s="16">
        <f t="shared" si="46"/>
        <v>285</v>
      </c>
      <c r="J23" s="16">
        <f t="shared" si="46"/>
        <v>316</v>
      </c>
      <c r="K23" s="16">
        <f t="shared" si="46"/>
        <v>209</v>
      </c>
      <c r="L23" s="16">
        <f t="shared" si="45"/>
        <v>255</v>
      </c>
      <c r="M23" s="16">
        <f t="shared" ref="M23" si="47">SUM(M19:M20)</f>
        <v>229</v>
      </c>
      <c r="N23" s="16">
        <f t="shared" ref="N23:Q23" si="48">SUM(N19:N20)</f>
        <v>319</v>
      </c>
      <c r="O23" s="16">
        <f t="shared" ref="O23" si="49">SUM(O19:O20)</f>
        <v>272</v>
      </c>
      <c r="P23" s="16">
        <f t="shared" si="48"/>
        <v>350</v>
      </c>
      <c r="Q23" s="16">
        <f t="shared" si="48"/>
        <v>182</v>
      </c>
      <c r="R23" s="16">
        <f t="shared" ref="R23:S23" si="50">SUM(R19:R20)</f>
        <v>148</v>
      </c>
      <c r="S23" s="16">
        <f t="shared" si="50"/>
        <v>171</v>
      </c>
      <c r="T23" s="16">
        <f>SUM(T19:T20)</f>
        <v>143</v>
      </c>
      <c r="U23" s="16">
        <f>SUM(U19:U20)</f>
        <v>201</v>
      </c>
      <c r="V23" s="16">
        <f>SUM(V19:V20)</f>
        <v>264</v>
      </c>
      <c r="W23" s="16">
        <f>SUM(W19:W20)</f>
        <v>240</v>
      </c>
      <c r="X23" s="16">
        <f>SUM(X19:X20)</f>
        <v>223</v>
      </c>
      <c r="Y23" s="16">
        <f t="shared" ref="Y23:Z23" si="51">SUM(Y19:Y20)</f>
        <v>180</v>
      </c>
      <c r="Z23" s="16">
        <f t="shared" si="51"/>
        <v>83</v>
      </c>
      <c r="AA23" s="16">
        <f t="shared" ref="AA23:AB23" si="52">SUM(AA19:AA20)</f>
        <v>52</v>
      </c>
      <c r="AB23" s="16">
        <f t="shared" si="52"/>
        <v>66</v>
      </c>
      <c r="AC23" s="16">
        <f t="shared" ref="AC23:AE23" si="53">SUM(AC19:AC20)</f>
        <v>50</v>
      </c>
      <c r="AD23" s="16">
        <f t="shared" si="53"/>
        <v>50</v>
      </c>
      <c r="AE23" s="16">
        <f t="shared" si="53"/>
        <v>68</v>
      </c>
      <c r="AF23" s="16">
        <v>131</v>
      </c>
      <c r="AG23" s="16">
        <v>162</v>
      </c>
      <c r="AH23" s="16">
        <v>208</v>
      </c>
      <c r="AI23" s="16">
        <v>172</v>
      </c>
      <c r="AJ23" s="16">
        <v>172</v>
      </c>
      <c r="AK23" s="16">
        <v>165</v>
      </c>
      <c r="AL23" s="16">
        <v>204</v>
      </c>
      <c r="AM23" s="17">
        <v>262</v>
      </c>
      <c r="AN23" s="17">
        <v>204</v>
      </c>
      <c r="AO23" s="17">
        <v>229</v>
      </c>
      <c r="AP23" s="17">
        <v>241</v>
      </c>
      <c r="AQ23" s="17">
        <v>174</v>
      </c>
      <c r="AR23" s="17">
        <v>177</v>
      </c>
      <c r="AS23" s="17">
        <v>156</v>
      </c>
      <c r="AT23" s="17">
        <v>203</v>
      </c>
      <c r="AU23" s="17">
        <f>SUM(AU19:AU20)</f>
        <v>246</v>
      </c>
      <c r="AV23" s="17">
        <f t="shared" ref="AV23:AY23" si="54">SUM(AV19:AV20)</f>
        <v>210</v>
      </c>
      <c r="AW23" s="17">
        <f t="shared" si="54"/>
        <v>204</v>
      </c>
      <c r="AX23" s="17">
        <f t="shared" si="54"/>
        <v>132</v>
      </c>
      <c r="AY23" s="17">
        <f t="shared" si="54"/>
        <v>227</v>
      </c>
      <c r="AZ23" s="17">
        <f t="shared" ref="AZ23:BA23" si="55">SUM(AZ19:AZ20)</f>
        <v>219</v>
      </c>
      <c r="BA23" s="17">
        <f t="shared" si="55"/>
        <v>159</v>
      </c>
      <c r="BB23" s="17">
        <f t="shared" ref="BB23:BC23" si="56">SUM(BB19:BB20)</f>
        <v>126</v>
      </c>
      <c r="BC23" s="17">
        <f t="shared" si="56"/>
        <v>202</v>
      </c>
      <c r="BD23" s="17">
        <f t="shared" ref="BD23:BE23" si="57">SUM(BD19:BD20)</f>
        <v>132</v>
      </c>
      <c r="BE23" s="17">
        <f t="shared" si="57"/>
        <v>181</v>
      </c>
    </row>
    <row r="24" spans="1:59" ht="12" customHeight="1" x14ac:dyDescent="0.2">
      <c r="A24" s="19" t="s">
        <v>23</v>
      </c>
      <c r="B24" s="19"/>
      <c r="C24" s="19"/>
      <c r="D24" s="19"/>
      <c r="E24" s="19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59" ht="12" customHeight="1" x14ac:dyDescent="0.2">
      <c r="A25" s="28" t="s">
        <v>24</v>
      </c>
      <c r="B25" s="28"/>
      <c r="C25" s="28"/>
      <c r="D25" s="28"/>
      <c r="E25" s="28"/>
      <c r="F25" s="2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3"/>
      <c r="AG25" s="23"/>
      <c r="AH25" s="20"/>
      <c r="AI25" s="20"/>
      <c r="AJ25" s="20"/>
      <c r="AK25" s="20"/>
    </row>
    <row r="26" spans="1:59" x14ac:dyDescent="0.2">
      <c r="A26" s="19" t="s">
        <v>45</v>
      </c>
      <c r="B26" s="19"/>
      <c r="C26" s="19"/>
      <c r="D26" s="19"/>
      <c r="E26" s="19"/>
      <c r="F26" s="19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2"/>
    </row>
    <row r="27" spans="1:59" x14ac:dyDescent="0.2">
      <c r="A27" s="8"/>
      <c r="B27" s="8"/>
      <c r="C27" s="8"/>
      <c r="D27" s="8"/>
      <c r="E27" s="8"/>
      <c r="F27" s="8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2"/>
    </row>
    <row r="28" spans="1:59" x14ac:dyDescent="0.2">
      <c r="A28" s="8"/>
      <c r="B28" s="8"/>
      <c r="C28" s="8"/>
      <c r="D28" s="8"/>
      <c r="E28" s="8"/>
      <c r="F28" s="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13"/>
      <c r="R28" s="13"/>
      <c r="S28" s="13"/>
      <c r="T28" s="13"/>
      <c r="U28" s="13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2"/>
    </row>
    <row r="29" spans="1:59" ht="12.75" x14ac:dyDescent="0.2">
      <c r="A29" s="42" t="s">
        <v>42</v>
      </c>
      <c r="B29" s="8"/>
      <c r="C29" s="8"/>
      <c r="D29" s="8"/>
      <c r="E29" s="8"/>
      <c r="F29" s="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2"/>
    </row>
    <row r="30" spans="1:59" x14ac:dyDescent="0.2">
      <c r="A30" s="8"/>
      <c r="B30" s="8"/>
      <c r="C30" s="8"/>
      <c r="D30" s="8"/>
      <c r="E30" s="8"/>
      <c r="F30" s="8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4"/>
      <c r="AG30" s="24"/>
      <c r="AH30" s="21"/>
      <c r="AI30" s="25"/>
      <c r="AJ30" s="26"/>
      <c r="AK30" s="26"/>
      <c r="AL30" s="22"/>
    </row>
    <row r="31" spans="1:59" x14ac:dyDescent="0.2">
      <c r="A31" s="27"/>
      <c r="B31" s="27"/>
      <c r="C31" s="27"/>
      <c r="D31" s="27"/>
      <c r="E31" s="27"/>
      <c r="F31" s="27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4"/>
      <c r="AB31" s="24"/>
      <c r="AC31" s="24"/>
      <c r="AD31" s="24"/>
      <c r="AE31" s="24"/>
      <c r="AF31" s="26"/>
      <c r="AG31" s="26"/>
      <c r="AH31" s="26"/>
      <c r="AI31" s="24"/>
      <c r="AJ31" s="21"/>
      <c r="AK31" s="21"/>
      <c r="AL31" s="22"/>
    </row>
    <row r="52" spans="1:1" x14ac:dyDescent="0.2">
      <c r="A52" s="19" t="s">
        <v>23</v>
      </c>
    </row>
  </sheetData>
  <phoneticPr fontId="0" type="noConversion"/>
  <pageMargins left="0.19685039370078741" right="0.19685039370078741" top="0.39370078740157483" bottom="0.39370078740157483" header="0.51181102362204722" footer="0.51181102362204722"/>
  <pageSetup paperSize="9" scale="75" orientation="landscape" r:id="rId1"/>
  <headerFooter alignWithMargins="0"/>
  <ignoredErrors>
    <ignoredError sqref="AX21:BA21 BC21:BD21" formulaRange="1"/>
    <ignoredError sqref="AD20:AE20 AD22:AE23 AE21 AB20:AC23 X20:AA21 X23:AA23 X22:Z22 W20:W23 U21 P20:S23 T20:V20 T22:V23 B21 B22:C22 E22:G22 B23:G23 B20:K20 H22:K23 D21:H21 J21:K21 L20:N23 O20:O23" unlockedFormula="1"/>
    <ignoredError sqref="AD21 AA22 V21 T21 C21 D22 I21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1F9E-7FA3-4356-9091-F1CB25751ABE}">
  <dimension ref="A1:AH59"/>
  <sheetViews>
    <sheetView topLeftCell="F1" workbookViewId="0">
      <selection activeCell="T37" sqref="T37"/>
    </sheetView>
  </sheetViews>
  <sheetFormatPr defaultRowHeight="12.75" x14ac:dyDescent="0.2"/>
  <sheetData>
    <row r="1" spans="1:34" x14ac:dyDescent="0.2">
      <c r="A1" s="28"/>
      <c r="B1" s="28" t="s">
        <v>25</v>
      </c>
      <c r="C1" s="28"/>
      <c r="D1" s="28"/>
      <c r="E1" s="28"/>
      <c r="F1" s="28"/>
      <c r="G1" s="28" t="s">
        <v>26</v>
      </c>
      <c r="H1" s="28"/>
      <c r="I1" s="28"/>
      <c r="J1" s="28"/>
      <c r="K1" s="28"/>
      <c r="L1" s="28"/>
      <c r="M1" s="31" t="s">
        <v>27</v>
      </c>
      <c r="N1" s="28"/>
      <c r="O1" s="28"/>
      <c r="P1" s="28"/>
      <c r="Q1" s="28"/>
      <c r="R1" s="28"/>
      <c r="S1" s="28" t="s">
        <v>25</v>
      </c>
      <c r="T1" s="28"/>
      <c r="U1" s="28"/>
      <c r="V1" s="28"/>
      <c r="W1" s="28"/>
      <c r="X1" s="28" t="s">
        <v>26</v>
      </c>
      <c r="Y1" s="28"/>
      <c r="Z1" s="28"/>
      <c r="AA1" s="28"/>
      <c r="AB1" s="28"/>
      <c r="AC1" s="28"/>
      <c r="AD1" s="31" t="s">
        <v>27</v>
      </c>
      <c r="AE1" s="28"/>
      <c r="AF1" s="28"/>
      <c r="AG1" s="28"/>
      <c r="AH1" s="28"/>
    </row>
    <row r="2" spans="1:34" x14ac:dyDescent="0.2">
      <c r="A2" s="28"/>
      <c r="B2" s="19" t="s">
        <v>16</v>
      </c>
      <c r="C2" s="28" t="s">
        <v>28</v>
      </c>
      <c r="D2" s="19" t="s">
        <v>29</v>
      </c>
      <c r="E2" s="32" t="s">
        <v>30</v>
      </c>
      <c r="F2" s="33"/>
      <c r="G2" s="19" t="s">
        <v>16</v>
      </c>
      <c r="H2" s="28" t="s">
        <v>28</v>
      </c>
      <c r="I2" s="19" t="s">
        <v>29</v>
      </c>
      <c r="J2" s="19" t="s">
        <v>30</v>
      </c>
      <c r="K2" s="28"/>
      <c r="L2" s="19"/>
      <c r="M2" s="19" t="s">
        <v>16</v>
      </c>
      <c r="N2" s="28" t="s">
        <v>28</v>
      </c>
      <c r="O2" s="19" t="s">
        <v>29</v>
      </c>
      <c r="P2" s="34" t="s">
        <v>30</v>
      </c>
      <c r="Q2" s="28"/>
      <c r="R2" s="28"/>
      <c r="S2" s="19" t="s">
        <v>16</v>
      </c>
      <c r="T2" s="28" t="s">
        <v>28</v>
      </c>
      <c r="U2" s="19" t="s">
        <v>29</v>
      </c>
      <c r="V2" s="32" t="s">
        <v>30</v>
      </c>
      <c r="W2" s="33"/>
      <c r="X2" s="19" t="s">
        <v>16</v>
      </c>
      <c r="Y2" s="28" t="s">
        <v>28</v>
      </c>
      <c r="Z2" s="19" t="s">
        <v>29</v>
      </c>
      <c r="AA2" s="19" t="s">
        <v>30</v>
      </c>
      <c r="AB2" s="28"/>
      <c r="AC2" s="19"/>
      <c r="AD2" s="19" t="s">
        <v>16</v>
      </c>
      <c r="AE2" s="28" t="s">
        <v>28</v>
      </c>
      <c r="AF2" s="19" t="s">
        <v>29</v>
      </c>
      <c r="AG2" s="34" t="s">
        <v>30</v>
      </c>
      <c r="AH2" s="28"/>
    </row>
    <row r="3" spans="1:34" x14ac:dyDescent="0.2">
      <c r="A3" s="28">
        <v>1970</v>
      </c>
      <c r="B3" s="19">
        <v>108</v>
      </c>
      <c r="C3" s="28">
        <f>49+39</f>
        <v>88</v>
      </c>
      <c r="D3" s="19">
        <v>10</v>
      </c>
      <c r="E3" s="28">
        <f t="shared" ref="E3:E13" si="0">SUM(B3:D3)</f>
        <v>206</v>
      </c>
      <c r="F3" s="19" t="s">
        <v>31</v>
      </c>
      <c r="G3" s="35"/>
      <c r="H3" s="28"/>
      <c r="I3" s="19"/>
      <c r="J3" s="36">
        <f>SUM(G3:I3)</f>
        <v>0</v>
      </c>
      <c r="K3" s="31"/>
      <c r="L3" s="32">
        <v>1970</v>
      </c>
      <c r="M3" s="19"/>
      <c r="N3" s="28"/>
      <c r="O3" s="19"/>
      <c r="P3" s="34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x14ac:dyDescent="0.2">
      <c r="A4" s="28">
        <v>1971</v>
      </c>
      <c r="B4" s="19">
        <v>169</v>
      </c>
      <c r="C4" s="28">
        <f>42+28</f>
        <v>70</v>
      </c>
      <c r="D4" s="19">
        <v>7</v>
      </c>
      <c r="E4" s="28">
        <f t="shared" si="0"/>
        <v>246</v>
      </c>
      <c r="F4" s="19" t="s">
        <v>31</v>
      </c>
      <c r="G4" s="37">
        <v>8656</v>
      </c>
      <c r="H4" s="37">
        <v>9352</v>
      </c>
      <c r="I4" s="36">
        <v>2761.5</v>
      </c>
      <c r="J4" s="36">
        <f t="shared" ref="J4:J41" si="1">SUM(G4:I4)</f>
        <v>20769.5</v>
      </c>
      <c r="K4" s="28"/>
      <c r="L4" s="32">
        <v>1971</v>
      </c>
      <c r="M4" s="38">
        <f>SUM(B4/G4*1000)</f>
        <v>19.52402957486137</v>
      </c>
      <c r="N4" s="38">
        <f t="shared" ref="N4:P19" si="2">SUM(C4/H4*1000)</f>
        <v>7.4850299401197606</v>
      </c>
      <c r="O4" s="38">
        <f t="shared" si="2"/>
        <v>2.5348542458808616</v>
      </c>
      <c r="P4" s="38">
        <f>SUM(E4/J4*1000)</f>
        <v>11.84429090734009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x14ac:dyDescent="0.2">
      <c r="A5" s="28">
        <v>1972</v>
      </c>
      <c r="B5" s="19">
        <v>244</v>
      </c>
      <c r="C5" s="28">
        <f>40+23</f>
        <v>63</v>
      </c>
      <c r="D5" s="19">
        <v>7</v>
      </c>
      <c r="E5" s="28">
        <f t="shared" si="0"/>
        <v>314</v>
      </c>
      <c r="F5" s="19" t="s">
        <v>31</v>
      </c>
      <c r="G5" s="37">
        <v>8921</v>
      </c>
      <c r="H5" s="37">
        <v>9492</v>
      </c>
      <c r="I5" s="36">
        <v>2710.5</v>
      </c>
      <c r="J5" s="36">
        <f t="shared" si="1"/>
        <v>21123.5</v>
      </c>
      <c r="K5" s="28"/>
      <c r="L5" s="32">
        <v>1972</v>
      </c>
      <c r="M5" s="38">
        <f t="shared" ref="M5:P45" si="3">SUM(B5/G5*1000)</f>
        <v>27.351193812352875</v>
      </c>
      <c r="N5" s="38">
        <f t="shared" si="2"/>
        <v>6.6371681415929205</v>
      </c>
      <c r="O5" s="38">
        <f>SUM(D5/I5*1000)</f>
        <v>2.5825493451392729</v>
      </c>
      <c r="P5" s="38">
        <f t="shared" si="2"/>
        <v>14.864960825620754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x14ac:dyDescent="0.2">
      <c r="A6" s="28">
        <v>1973</v>
      </c>
      <c r="B6" s="19">
        <v>161</v>
      </c>
      <c r="C6" s="28">
        <f>104+46</f>
        <v>150</v>
      </c>
      <c r="D6" s="19">
        <v>15</v>
      </c>
      <c r="E6" s="28">
        <f t="shared" si="0"/>
        <v>326</v>
      </c>
      <c r="F6" s="19" t="s">
        <v>31</v>
      </c>
      <c r="G6" s="37">
        <v>9196</v>
      </c>
      <c r="H6" s="37">
        <v>9775</v>
      </c>
      <c r="I6" s="36">
        <v>2649.5</v>
      </c>
      <c r="J6" s="36">
        <f t="shared" si="1"/>
        <v>21620.5</v>
      </c>
      <c r="K6" s="28"/>
      <c r="L6" s="32">
        <v>1973</v>
      </c>
      <c r="M6" s="38">
        <f t="shared" si="3"/>
        <v>17.507612005219659</v>
      </c>
      <c r="N6" s="38">
        <f>SUM(C6/H6*1000)</f>
        <v>15.34526854219949</v>
      </c>
      <c r="O6" s="38">
        <f t="shared" si="2"/>
        <v>5.6614455557652388</v>
      </c>
      <c r="P6" s="38">
        <f t="shared" si="2"/>
        <v>15.078282185888394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x14ac:dyDescent="0.2">
      <c r="A7" s="28">
        <v>1974</v>
      </c>
      <c r="B7" s="19">
        <v>227</v>
      </c>
      <c r="C7" s="28">
        <f>93+38</f>
        <v>131</v>
      </c>
      <c r="D7" s="19">
        <v>1</v>
      </c>
      <c r="E7" s="28">
        <f t="shared" si="0"/>
        <v>359</v>
      </c>
      <c r="F7" s="19" t="s">
        <v>31</v>
      </c>
      <c r="G7" s="37">
        <v>9414</v>
      </c>
      <c r="H7" s="37">
        <v>10013</v>
      </c>
      <c r="I7" s="36">
        <v>2577.5</v>
      </c>
      <c r="J7" s="36">
        <f t="shared" si="1"/>
        <v>22004.5</v>
      </c>
      <c r="K7" s="28"/>
      <c r="L7" s="32">
        <v>1974</v>
      </c>
      <c r="M7" s="38">
        <f t="shared" si="3"/>
        <v>24.113023157000214</v>
      </c>
      <c r="N7" s="38">
        <f t="shared" si="2"/>
        <v>13.082992110256667</v>
      </c>
      <c r="O7" s="38">
        <f t="shared" si="2"/>
        <v>0.3879728419010669</v>
      </c>
      <c r="P7" s="38">
        <f t="shared" si="2"/>
        <v>16.314844690858688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x14ac:dyDescent="0.2">
      <c r="A8" s="28">
        <v>1975</v>
      </c>
      <c r="B8" s="19">
        <v>108</v>
      </c>
      <c r="C8" s="28">
        <f>89+43</f>
        <v>132</v>
      </c>
      <c r="D8" s="19">
        <v>9</v>
      </c>
      <c r="E8" s="28">
        <f t="shared" si="0"/>
        <v>249</v>
      </c>
      <c r="F8" s="19" t="s">
        <v>31</v>
      </c>
      <c r="G8" s="37">
        <v>9531</v>
      </c>
      <c r="H8" s="37">
        <v>10162.5</v>
      </c>
      <c r="I8" s="36">
        <v>2521.5</v>
      </c>
      <c r="J8" s="36">
        <f t="shared" si="1"/>
        <v>22215</v>
      </c>
      <c r="K8" s="28"/>
      <c r="L8" s="32">
        <v>1975</v>
      </c>
      <c r="M8" s="38">
        <f t="shared" si="3"/>
        <v>11.3314447592068</v>
      </c>
      <c r="N8" s="38">
        <f t="shared" si="2"/>
        <v>12.988929889298893</v>
      </c>
      <c r="O8" s="38">
        <f t="shared" si="2"/>
        <v>3.569303985722784</v>
      </c>
      <c r="P8" s="38">
        <f t="shared" si="2"/>
        <v>11.208642808912897</v>
      </c>
      <c r="Q8" s="28"/>
      <c r="R8" s="35" t="s">
        <v>32</v>
      </c>
      <c r="S8" s="28">
        <f>SUM(B8:B12)</f>
        <v>548</v>
      </c>
      <c r="T8" s="28">
        <f t="shared" ref="T8:AA8" si="4">SUM(C8:C12)</f>
        <v>704</v>
      </c>
      <c r="U8" s="28">
        <f t="shared" si="4"/>
        <v>103</v>
      </c>
      <c r="V8" s="28">
        <f t="shared" si="4"/>
        <v>1355</v>
      </c>
      <c r="W8" s="28"/>
      <c r="X8" s="37">
        <f>SUM(G8:G12)</f>
        <v>47770</v>
      </c>
      <c r="Y8" s="28">
        <f t="shared" si="4"/>
        <v>51951</v>
      </c>
      <c r="Z8" s="28">
        <f t="shared" si="4"/>
        <v>12349</v>
      </c>
      <c r="AA8" s="28">
        <f t="shared" si="4"/>
        <v>112070</v>
      </c>
      <c r="AB8" s="28"/>
      <c r="AC8" s="35" t="s">
        <v>32</v>
      </c>
      <c r="AD8" s="39">
        <f t="shared" ref="AD8:AG8" si="5">SUM(M8:M12)</f>
        <v>57.360682851639254</v>
      </c>
      <c r="AE8" s="39">
        <f t="shared" si="5"/>
        <v>67.827731209859238</v>
      </c>
      <c r="AF8" s="39">
        <f t="shared" si="5"/>
        <v>41.86239435232477</v>
      </c>
      <c r="AG8" s="39">
        <f t="shared" si="5"/>
        <v>60.461321496668752</v>
      </c>
      <c r="AH8" s="28"/>
    </row>
    <row r="9" spans="1:34" x14ac:dyDescent="0.2">
      <c r="A9" s="28">
        <v>1976</v>
      </c>
      <c r="B9" s="19">
        <v>132</v>
      </c>
      <c r="C9" s="28">
        <f>116+41</f>
        <v>157</v>
      </c>
      <c r="D9" s="19">
        <v>7</v>
      </c>
      <c r="E9" s="28">
        <f t="shared" si="0"/>
        <v>296</v>
      </c>
      <c r="F9" s="19" t="s">
        <v>31</v>
      </c>
      <c r="G9" s="37">
        <v>9558</v>
      </c>
      <c r="H9" s="37">
        <v>10303.5</v>
      </c>
      <c r="I9" s="36">
        <v>2489</v>
      </c>
      <c r="J9" s="36">
        <f t="shared" si="1"/>
        <v>22350.5</v>
      </c>
      <c r="K9" s="28"/>
      <c r="L9" s="32">
        <v>1976</v>
      </c>
      <c r="M9" s="38">
        <f t="shared" si="3"/>
        <v>13.810420590081607</v>
      </c>
      <c r="N9" s="38">
        <f t="shared" si="2"/>
        <v>15.237540641529577</v>
      </c>
      <c r="O9" s="38">
        <f t="shared" si="2"/>
        <v>2.8123744475693049</v>
      </c>
      <c r="P9" s="38">
        <f t="shared" si="2"/>
        <v>13.243551598398247</v>
      </c>
      <c r="Q9" s="28"/>
      <c r="R9" s="28" t="s">
        <v>33</v>
      </c>
      <c r="S9" s="28">
        <f>SUM(B13:B17)</f>
        <v>741</v>
      </c>
      <c r="T9" s="28">
        <f t="shared" ref="T9:AA9" si="6">SUM(C13:C17)</f>
        <v>567</v>
      </c>
      <c r="U9" s="28">
        <f t="shared" si="6"/>
        <v>117</v>
      </c>
      <c r="V9" s="28">
        <f t="shared" si="6"/>
        <v>1425</v>
      </c>
      <c r="W9" s="28"/>
      <c r="X9" s="28">
        <f t="shared" si="6"/>
        <v>48264</v>
      </c>
      <c r="Y9" s="28">
        <f t="shared" si="6"/>
        <v>55109</v>
      </c>
      <c r="Z9" s="28">
        <f t="shared" si="6"/>
        <v>12181.5</v>
      </c>
      <c r="AA9" s="28">
        <f t="shared" si="6"/>
        <v>115554.5</v>
      </c>
      <c r="AB9" s="28"/>
      <c r="AC9" s="28" t="s">
        <v>33</v>
      </c>
      <c r="AD9" s="39">
        <f t="shared" ref="AD9:AG9" si="7">SUM(M13:M17)</f>
        <v>76.691456123092181</v>
      </c>
      <c r="AE9" s="39">
        <f t="shared" si="7"/>
        <v>51.3457465290698</v>
      </c>
      <c r="AF9" s="39">
        <f t="shared" si="7"/>
        <v>48.036483259513361</v>
      </c>
      <c r="AG9" s="39">
        <f t="shared" si="7"/>
        <v>61.578419913891707</v>
      </c>
      <c r="AH9" s="28"/>
    </row>
    <row r="10" spans="1:34" x14ac:dyDescent="0.2">
      <c r="A10" s="28">
        <v>1977</v>
      </c>
      <c r="B10" s="19">
        <v>95</v>
      </c>
      <c r="C10" s="28">
        <f>106+39</f>
        <v>145</v>
      </c>
      <c r="D10" s="19">
        <v>45</v>
      </c>
      <c r="E10" s="28">
        <f t="shared" si="0"/>
        <v>285</v>
      </c>
      <c r="F10" s="19" t="s">
        <v>31</v>
      </c>
      <c r="G10" s="37">
        <v>9572.5</v>
      </c>
      <c r="H10" s="37">
        <v>10398</v>
      </c>
      <c r="I10" s="36">
        <v>2462</v>
      </c>
      <c r="J10" s="36">
        <f t="shared" si="1"/>
        <v>22432.5</v>
      </c>
      <c r="K10" s="28"/>
      <c r="L10" s="32">
        <v>1977</v>
      </c>
      <c r="M10" s="38">
        <f t="shared" si="3"/>
        <v>9.9242622094541648</v>
      </c>
      <c r="N10" s="38">
        <f t="shared" si="2"/>
        <v>13.944989421042507</v>
      </c>
      <c r="O10" s="38">
        <f t="shared" si="2"/>
        <v>18.277822908204712</v>
      </c>
      <c r="P10" s="38">
        <f t="shared" si="2"/>
        <v>12.704781009695754</v>
      </c>
      <c r="Q10" s="28"/>
      <c r="R10" s="28" t="s">
        <v>34</v>
      </c>
      <c r="S10" s="28">
        <f>SUM(B18:B22)</f>
        <v>457</v>
      </c>
      <c r="T10" s="28">
        <f t="shared" ref="T10:AA10" si="8">SUM(C18:C22)</f>
        <v>295</v>
      </c>
      <c r="U10" s="28">
        <f t="shared" si="8"/>
        <v>103</v>
      </c>
      <c r="V10" s="28">
        <f t="shared" si="8"/>
        <v>855</v>
      </c>
      <c r="W10" s="28"/>
      <c r="X10" s="28">
        <f t="shared" si="8"/>
        <v>49730.5</v>
      </c>
      <c r="Y10" s="28">
        <f t="shared" si="8"/>
        <v>57232</v>
      </c>
      <c r="Z10" s="28">
        <f t="shared" si="8"/>
        <v>11987.5</v>
      </c>
      <c r="AA10" s="28">
        <f t="shared" si="8"/>
        <v>118950</v>
      </c>
      <c r="AB10" s="28"/>
      <c r="AC10" s="28" t="s">
        <v>34</v>
      </c>
      <c r="AD10" s="39">
        <f t="shared" ref="AD10:AG10" si="9">SUM(M18:M22)</f>
        <v>45.892528596160403</v>
      </c>
      <c r="AE10" s="39">
        <f t="shared" si="9"/>
        <v>25.77393934737497</v>
      </c>
      <c r="AF10" s="39">
        <f t="shared" si="9"/>
        <v>42.994237626052637</v>
      </c>
      <c r="AG10" s="39">
        <f t="shared" si="9"/>
        <v>35.924249765661223</v>
      </c>
      <c r="AH10" s="28"/>
    </row>
    <row r="11" spans="1:34" x14ac:dyDescent="0.2">
      <c r="A11" s="28">
        <v>1978</v>
      </c>
      <c r="B11" s="19">
        <v>103</v>
      </c>
      <c r="C11" s="28">
        <f>128+54</f>
        <v>182</v>
      </c>
      <c r="D11" s="19">
        <v>31</v>
      </c>
      <c r="E11" s="28">
        <f t="shared" si="0"/>
        <v>316</v>
      </c>
      <c r="F11" s="19" t="s">
        <v>31</v>
      </c>
      <c r="G11" s="37">
        <v>9564.5</v>
      </c>
      <c r="H11" s="37">
        <v>10487.5</v>
      </c>
      <c r="I11" s="36">
        <v>2445</v>
      </c>
      <c r="J11" s="36">
        <f t="shared" si="1"/>
        <v>22497</v>
      </c>
      <c r="K11" s="28"/>
      <c r="L11" s="32">
        <v>1978</v>
      </c>
      <c r="M11" s="38">
        <f t="shared" si="3"/>
        <v>10.768989492393747</v>
      </c>
      <c r="N11" s="38">
        <f t="shared" si="2"/>
        <v>17.353992848629321</v>
      </c>
      <c r="O11" s="38">
        <f t="shared" si="2"/>
        <v>12.678936605316974</v>
      </c>
      <c r="P11" s="38">
        <f t="shared" si="2"/>
        <v>14.046317286749344</v>
      </c>
      <c r="Q11" s="28"/>
      <c r="R11" s="28" t="s">
        <v>35</v>
      </c>
      <c r="S11" s="28">
        <f>SUM(B23:B27)</f>
        <v>476</v>
      </c>
      <c r="T11" s="28">
        <f t="shared" ref="T11:AA11" si="10">SUM(C23:C27)</f>
        <v>420</v>
      </c>
      <c r="U11" s="28">
        <f t="shared" si="10"/>
        <v>94</v>
      </c>
      <c r="V11" s="28">
        <f t="shared" si="10"/>
        <v>990</v>
      </c>
      <c r="W11" s="28"/>
      <c r="X11" s="28">
        <f t="shared" si="10"/>
        <v>51590</v>
      </c>
      <c r="Y11" s="28">
        <f t="shared" si="10"/>
        <v>60579.5</v>
      </c>
      <c r="Z11" s="28">
        <f t="shared" si="10"/>
        <v>12071</v>
      </c>
      <c r="AA11" s="28">
        <f t="shared" si="10"/>
        <v>124240.5</v>
      </c>
      <c r="AB11" s="28"/>
      <c r="AC11" s="28" t="s">
        <v>35</v>
      </c>
      <c r="AD11" s="39">
        <f t="shared" ref="AD11:AG11" si="11">SUM(M23:M27)</f>
        <v>46.2308805804104</v>
      </c>
      <c r="AE11" s="39">
        <f t="shared" si="11"/>
        <v>34.800772218015211</v>
      </c>
      <c r="AF11" s="39">
        <f t="shared" si="11"/>
        <v>38.939851917864168</v>
      </c>
      <c r="AG11" s="39">
        <f t="shared" si="11"/>
        <v>39.956302796078369</v>
      </c>
      <c r="AH11" s="28"/>
    </row>
    <row r="12" spans="1:34" x14ac:dyDescent="0.2">
      <c r="A12" s="28">
        <v>1979</v>
      </c>
      <c r="B12" s="19">
        <v>110</v>
      </c>
      <c r="C12" s="28">
        <f>58+30</f>
        <v>88</v>
      </c>
      <c r="D12" s="19">
        <v>11</v>
      </c>
      <c r="E12" s="28">
        <f t="shared" si="0"/>
        <v>209</v>
      </c>
      <c r="F12" s="19" t="s">
        <v>31</v>
      </c>
      <c r="G12" s="37">
        <v>9544</v>
      </c>
      <c r="H12" s="37">
        <v>10599.5</v>
      </c>
      <c r="I12" s="36">
        <v>2431.5</v>
      </c>
      <c r="J12" s="36">
        <f t="shared" si="1"/>
        <v>22575</v>
      </c>
      <c r="K12" s="28"/>
      <c r="L12" s="32">
        <v>1979</v>
      </c>
      <c r="M12" s="38">
        <f t="shared" si="3"/>
        <v>11.525565800502935</v>
      </c>
      <c r="N12" s="38">
        <f t="shared" si="2"/>
        <v>8.3022784093589319</v>
      </c>
      <c r="O12" s="38">
        <f t="shared" si="2"/>
        <v>4.5239564055110018</v>
      </c>
      <c r="P12" s="38">
        <f t="shared" si="2"/>
        <v>9.2580287929125138</v>
      </c>
      <c r="Q12" s="28"/>
      <c r="R12" s="28" t="s">
        <v>36</v>
      </c>
      <c r="S12" s="28">
        <f>SUM(B28:B32)</f>
        <v>96</v>
      </c>
      <c r="T12" s="28">
        <f t="shared" ref="T12:AA12" si="12">SUM(C28:C32)</f>
        <v>154</v>
      </c>
      <c r="U12" s="28">
        <f t="shared" si="12"/>
        <v>36</v>
      </c>
      <c r="V12" s="28">
        <f t="shared" si="12"/>
        <v>286</v>
      </c>
      <c r="W12" s="28"/>
      <c r="X12" s="28">
        <f t="shared" si="12"/>
        <v>52219.5</v>
      </c>
      <c r="Y12" s="28">
        <f t="shared" si="12"/>
        <v>62612</v>
      </c>
      <c r="Z12" s="28">
        <f t="shared" si="12"/>
        <v>12076.5</v>
      </c>
      <c r="AA12" s="28">
        <f t="shared" si="12"/>
        <v>126908</v>
      </c>
      <c r="AB12" s="28"/>
      <c r="AC12" s="28" t="s">
        <v>36</v>
      </c>
      <c r="AD12" s="39">
        <f t="shared" ref="AD12:AG12" si="13">SUM(M28:M32)</f>
        <v>9.1886562121897288</v>
      </c>
      <c r="AE12" s="39">
        <f t="shared" si="13"/>
        <v>12.28901587611846</v>
      </c>
      <c r="AF12" s="39">
        <f t="shared" si="13"/>
        <v>14.870001162632866</v>
      </c>
      <c r="AG12" s="39">
        <f t="shared" si="13"/>
        <v>11.265090971443307</v>
      </c>
      <c r="AH12" s="28"/>
    </row>
    <row r="13" spans="1:34" x14ac:dyDescent="0.2">
      <c r="A13" s="32">
        <v>1980</v>
      </c>
      <c r="B13" s="32">
        <v>137</v>
      </c>
      <c r="C13" s="28">
        <v>89</v>
      </c>
      <c r="D13" s="19">
        <v>29</v>
      </c>
      <c r="E13" s="28">
        <f t="shared" si="0"/>
        <v>255</v>
      </c>
      <c r="F13" s="28" t="s">
        <v>31</v>
      </c>
      <c r="G13" s="37">
        <v>9545.5</v>
      </c>
      <c r="H13" s="34">
        <v>10712.5</v>
      </c>
      <c r="I13" s="34">
        <v>2437.5</v>
      </c>
      <c r="J13" s="36">
        <f t="shared" si="1"/>
        <v>22695.5</v>
      </c>
      <c r="K13" s="28"/>
      <c r="L13" s="32">
        <v>1980</v>
      </c>
      <c r="M13" s="38">
        <f t="shared" si="3"/>
        <v>14.352312608035199</v>
      </c>
      <c r="N13" s="38">
        <f t="shared" si="2"/>
        <v>8.3080513418903141</v>
      </c>
      <c r="O13" s="38">
        <f t="shared" si="2"/>
        <v>11.897435897435898</v>
      </c>
      <c r="P13" s="38">
        <f t="shared" si="2"/>
        <v>11.235707519111719</v>
      </c>
      <c r="Q13" s="28"/>
      <c r="R13" s="28" t="s">
        <v>37</v>
      </c>
      <c r="S13" s="28">
        <f>SUM(B33:B37)</f>
        <v>440</v>
      </c>
      <c r="T13" s="28">
        <f t="shared" ref="T13:AA13" si="14">SUM(C33:C37)</f>
        <v>348</v>
      </c>
      <c r="U13" s="28">
        <f t="shared" si="14"/>
        <v>57</v>
      </c>
      <c r="V13" s="28">
        <f t="shared" si="14"/>
        <v>845</v>
      </c>
      <c r="W13" s="28"/>
      <c r="X13" s="28">
        <f t="shared" si="14"/>
        <v>52957</v>
      </c>
      <c r="Y13" s="28">
        <f t="shared" si="14"/>
        <v>65818</v>
      </c>
      <c r="Z13" s="28">
        <f t="shared" si="14"/>
        <v>11731</v>
      </c>
      <c r="AA13" s="28">
        <f t="shared" si="14"/>
        <v>130506</v>
      </c>
      <c r="AB13" s="28"/>
      <c r="AC13" s="28" t="s">
        <v>37</v>
      </c>
      <c r="AD13" s="39">
        <f t="shared" ref="AD13:AG13" si="15">SUM(M33:M37)</f>
        <v>41.521801556208899</v>
      </c>
      <c r="AE13" s="39">
        <f t="shared" si="15"/>
        <v>26.375717625373817</v>
      </c>
      <c r="AF13" s="39">
        <f t="shared" si="15"/>
        <v>24.26880833367245</v>
      </c>
      <c r="AG13" s="39">
        <f t="shared" si="15"/>
        <v>32.35044444981223</v>
      </c>
      <c r="AH13" s="28"/>
    </row>
    <row r="14" spans="1:34" x14ac:dyDescent="0.2">
      <c r="A14" s="32">
        <v>1981</v>
      </c>
      <c r="B14" s="32">
        <v>119</v>
      </c>
      <c r="C14" s="28">
        <f>60+37</f>
        <v>97</v>
      </c>
      <c r="D14" s="19">
        <v>13</v>
      </c>
      <c r="E14" s="28">
        <f t="shared" ref="E14:E58" si="16">SUM(B14:D14)</f>
        <v>229</v>
      </c>
      <c r="F14" s="28" t="s">
        <v>31</v>
      </c>
      <c r="G14" s="37">
        <v>9579.5</v>
      </c>
      <c r="H14" s="34">
        <v>10857</v>
      </c>
      <c r="I14" s="34">
        <v>2447</v>
      </c>
      <c r="J14" s="36">
        <f t="shared" si="1"/>
        <v>22883.5</v>
      </c>
      <c r="K14" s="28"/>
      <c r="L14" s="32">
        <v>1981</v>
      </c>
      <c r="M14" s="38">
        <f t="shared" si="3"/>
        <v>12.422360248447204</v>
      </c>
      <c r="N14" s="38">
        <f t="shared" si="2"/>
        <v>8.9343280832642531</v>
      </c>
      <c r="O14" s="38">
        <f t="shared" si="2"/>
        <v>5.3126277073968122</v>
      </c>
      <c r="P14" s="38">
        <f t="shared" si="2"/>
        <v>10.007210435466602</v>
      </c>
      <c r="Q14" s="28"/>
      <c r="R14" s="28" t="s">
        <v>38</v>
      </c>
      <c r="S14" s="28">
        <f>SUM(B38:B42)</f>
        <v>461</v>
      </c>
      <c r="T14" s="28">
        <f t="shared" ref="T14:AA14" si="17">SUM(C38:C42)</f>
        <v>525</v>
      </c>
      <c r="U14" s="28">
        <f t="shared" si="17"/>
        <v>61</v>
      </c>
      <c r="V14" s="28">
        <f t="shared" si="17"/>
        <v>1047</v>
      </c>
      <c r="W14" s="28"/>
      <c r="X14" s="28">
        <f t="shared" si="17"/>
        <v>54428.5</v>
      </c>
      <c r="Y14" s="28">
        <f t="shared" si="17"/>
        <v>69475.5</v>
      </c>
      <c r="Z14" s="28">
        <f t="shared" si="17"/>
        <v>11526</v>
      </c>
      <c r="AA14" s="28">
        <f t="shared" si="17"/>
        <v>135430</v>
      </c>
      <c r="AB14" s="28"/>
      <c r="AC14" s="28" t="s">
        <v>38</v>
      </c>
      <c r="AD14" s="39">
        <f t="shared" ref="AD14:AG14" si="18">SUM(M38:M42)</f>
        <v>42.379859451091519</v>
      </c>
      <c r="AE14" s="39">
        <f t="shared" si="18"/>
        <v>37.664860659523079</v>
      </c>
      <c r="AF14" s="39">
        <f t="shared" si="18"/>
        <v>26.597826827207285</v>
      </c>
      <c r="AG14" s="39">
        <f t="shared" si="18"/>
        <v>38.613176335890678</v>
      </c>
      <c r="AH14" s="28"/>
    </row>
    <row r="15" spans="1:34" x14ac:dyDescent="0.2">
      <c r="A15" s="32">
        <v>1982</v>
      </c>
      <c r="B15" s="32">
        <v>168</v>
      </c>
      <c r="C15" s="28">
        <f>89+41</f>
        <v>130</v>
      </c>
      <c r="D15" s="19">
        <v>21</v>
      </c>
      <c r="E15" s="28">
        <f t="shared" si="16"/>
        <v>319</v>
      </c>
      <c r="F15" s="28" t="s">
        <v>31</v>
      </c>
      <c r="G15" s="37">
        <v>9669.5</v>
      </c>
      <c r="H15" s="34">
        <v>11015.5</v>
      </c>
      <c r="I15" s="34">
        <v>2432.5</v>
      </c>
      <c r="J15" s="36">
        <f t="shared" si="1"/>
        <v>23117.5</v>
      </c>
      <c r="K15" s="28"/>
      <c r="L15" s="32">
        <v>1982</v>
      </c>
      <c r="M15" s="38">
        <f t="shared" si="3"/>
        <v>17.374217901649516</v>
      </c>
      <c r="N15" s="38">
        <f t="shared" si="2"/>
        <v>11.801552358040942</v>
      </c>
      <c r="O15" s="38">
        <f t="shared" si="2"/>
        <v>8.6330935251798557</v>
      </c>
      <c r="P15" s="38">
        <f t="shared" si="2"/>
        <v>13.799069968638477</v>
      </c>
      <c r="Q15" s="28"/>
      <c r="R15" s="28" t="s">
        <v>39</v>
      </c>
      <c r="S15" s="28">
        <f>SUM(B43:B47)</f>
        <v>357</v>
      </c>
      <c r="T15" s="28">
        <f>SUM(C43:C47)</f>
        <v>550</v>
      </c>
      <c r="U15" s="28">
        <f>SUM(D43:D47)</f>
        <v>44</v>
      </c>
      <c r="V15" s="28">
        <f>SUM(E43:E47)</f>
        <v>951</v>
      </c>
      <c r="W15" s="28"/>
      <c r="X15" s="28">
        <f>SUM(G43:G47)</f>
        <v>56493.5</v>
      </c>
      <c r="Y15" s="28">
        <f t="shared" ref="Y15:Z15" si="19">SUM(H43:H47)</f>
        <v>74347</v>
      </c>
      <c r="Z15" s="28">
        <f t="shared" si="19"/>
        <v>11014.5</v>
      </c>
      <c r="AA15" s="28">
        <f>SUM(J43:J47)</f>
        <v>141855</v>
      </c>
      <c r="AB15" s="28"/>
      <c r="AC15" s="28" t="s">
        <v>39</v>
      </c>
      <c r="AD15" s="39">
        <f>SUM(M43:M47)</f>
        <v>31.613771999548661</v>
      </c>
      <c r="AE15" s="39">
        <f t="shared" ref="AE15:AG15" si="20">SUM(N43:N47)</f>
        <v>37.055381779147012</v>
      </c>
      <c r="AF15" s="39">
        <f t="shared" si="20"/>
        <v>19.923654025143367</v>
      </c>
      <c r="AG15" s="39">
        <f t="shared" si="20"/>
        <v>33.55606810894993</v>
      </c>
      <c r="AH15" s="28"/>
    </row>
    <row r="16" spans="1:34" x14ac:dyDescent="0.2">
      <c r="A16" s="32">
        <v>1983</v>
      </c>
      <c r="B16" s="32">
        <v>114</v>
      </c>
      <c r="C16" s="28">
        <f>99+41</f>
        <v>140</v>
      </c>
      <c r="D16" s="19">
        <v>18</v>
      </c>
      <c r="E16" s="28">
        <f t="shared" si="16"/>
        <v>272</v>
      </c>
      <c r="F16" s="28" t="s">
        <v>31</v>
      </c>
      <c r="G16" s="37">
        <v>9712</v>
      </c>
      <c r="H16" s="34">
        <v>11201.5</v>
      </c>
      <c r="I16" s="34">
        <v>2429.5</v>
      </c>
      <c r="J16" s="36">
        <f t="shared" si="1"/>
        <v>23343</v>
      </c>
      <c r="K16" s="28"/>
      <c r="L16" s="32">
        <v>1983</v>
      </c>
      <c r="M16" s="38">
        <f t="shared" si="3"/>
        <v>11.738056013179571</v>
      </c>
      <c r="N16" s="38">
        <f t="shared" si="2"/>
        <v>12.498326117037898</v>
      </c>
      <c r="O16" s="38">
        <f t="shared" si="2"/>
        <v>7.4089318789874454</v>
      </c>
      <c r="P16" s="38">
        <f t="shared" si="2"/>
        <v>11.652315469305574</v>
      </c>
      <c r="Q16" s="28"/>
      <c r="R16" s="28" t="s">
        <v>40</v>
      </c>
      <c r="S16" s="28">
        <f>SUM(B48:B52)</f>
        <v>359</v>
      </c>
      <c r="T16" s="28">
        <f>SUM(C48:C52)</f>
        <v>628</v>
      </c>
      <c r="U16" s="28">
        <f>SUM(D48:D52)</f>
        <v>32</v>
      </c>
      <c r="V16" s="28">
        <f>SUM(E48:E52)</f>
        <v>1019</v>
      </c>
      <c r="W16" s="28"/>
      <c r="X16" s="28">
        <f>SUM(G48:G52)</f>
        <v>58025.5</v>
      </c>
      <c r="Y16" s="28">
        <f t="shared" ref="Y16:AA16" si="21">SUM(H48:H52)</f>
        <v>78359</v>
      </c>
      <c r="Z16" s="28">
        <f t="shared" si="21"/>
        <v>10491.5</v>
      </c>
      <c r="AA16" s="28">
        <f t="shared" si="21"/>
        <v>146875.5</v>
      </c>
      <c r="AB16" s="28"/>
      <c r="AC16" s="28" t="s">
        <v>40</v>
      </c>
      <c r="AD16" s="39">
        <f>SUM(M48:M52)</f>
        <v>31.039090115093096</v>
      </c>
      <c r="AE16" s="39">
        <f t="shared" ref="AE16:AG16" si="22">SUM(N48:N52)</f>
        <v>40.040332507906399</v>
      </c>
      <c r="AF16" s="39">
        <f t="shared" si="22"/>
        <v>15.227558357789196</v>
      </c>
      <c r="AG16" s="39">
        <f t="shared" si="22"/>
        <v>34.726259019034117</v>
      </c>
      <c r="AH16" s="28"/>
    </row>
    <row r="17" spans="1:34" x14ac:dyDescent="0.2">
      <c r="A17" s="32">
        <v>1984</v>
      </c>
      <c r="B17" s="32">
        <v>203</v>
      </c>
      <c r="C17" s="28">
        <f>67+44</f>
        <v>111</v>
      </c>
      <c r="D17" s="19">
        <v>36</v>
      </c>
      <c r="E17" s="28">
        <f t="shared" si="16"/>
        <v>350</v>
      </c>
      <c r="F17" s="28" t="s">
        <v>31</v>
      </c>
      <c r="G17" s="37">
        <v>9757.5</v>
      </c>
      <c r="H17" s="34">
        <v>11322.5</v>
      </c>
      <c r="I17" s="34">
        <v>2435</v>
      </c>
      <c r="J17" s="36">
        <f t="shared" si="1"/>
        <v>23515</v>
      </c>
      <c r="K17" s="28"/>
      <c r="L17" s="32">
        <v>1984</v>
      </c>
      <c r="M17" s="38">
        <f t="shared" si="3"/>
        <v>20.804509351780684</v>
      </c>
      <c r="N17" s="38">
        <f t="shared" si="2"/>
        <v>9.8034886288363889</v>
      </c>
      <c r="O17" s="38">
        <f t="shared" si="2"/>
        <v>14.784394250513348</v>
      </c>
      <c r="P17" s="38">
        <f t="shared" si="2"/>
        <v>14.884116521369339</v>
      </c>
      <c r="Q17" s="28"/>
      <c r="R17" s="35" t="s">
        <v>41</v>
      </c>
      <c r="S17" s="40">
        <f>SUM(B53:B57)</f>
        <v>252</v>
      </c>
      <c r="T17" s="40">
        <f t="shared" ref="T17:V17" si="23">SUM(C53:C57)</f>
        <v>559</v>
      </c>
      <c r="U17" s="40">
        <f t="shared" si="23"/>
        <v>27</v>
      </c>
      <c r="V17" s="40">
        <f t="shared" si="23"/>
        <v>838</v>
      </c>
      <c r="W17" s="28"/>
      <c r="X17" s="28">
        <f>SUM(G53:G57)</f>
        <v>58789</v>
      </c>
      <c r="Y17" s="28">
        <f t="shared" ref="Y17:AA17" si="24">SUM(H53:H57)</f>
        <v>82615</v>
      </c>
      <c r="Z17" s="28">
        <f t="shared" si="24"/>
        <v>10238.5</v>
      </c>
      <c r="AA17" s="28">
        <f t="shared" si="24"/>
        <v>151643.5</v>
      </c>
      <c r="AB17" s="28"/>
      <c r="AC17" s="35" t="s">
        <v>41</v>
      </c>
      <c r="AD17" s="39">
        <f>SUM(M53:M57)</f>
        <v>21.415883364256342</v>
      </c>
      <c r="AE17" s="39">
        <f t="shared" ref="AE17:AG17" si="25">SUM(N53:N57)</f>
        <v>33.902081555219695</v>
      </c>
      <c r="AF17" s="39">
        <f t="shared" si="25"/>
        <v>13.13450847990474</v>
      </c>
      <c r="AG17" s="39">
        <f t="shared" si="25"/>
        <v>27.655967108417464</v>
      </c>
      <c r="AH17" s="28"/>
    </row>
    <row r="18" spans="1:34" x14ac:dyDescent="0.2">
      <c r="A18" s="32">
        <v>1985</v>
      </c>
      <c r="B18" s="28">
        <v>85</v>
      </c>
      <c r="C18" s="28">
        <v>75</v>
      </c>
      <c r="D18" s="28">
        <v>22</v>
      </c>
      <c r="E18" s="28">
        <f t="shared" si="16"/>
        <v>182</v>
      </c>
      <c r="F18" s="28" t="s">
        <v>31</v>
      </c>
      <c r="G18" s="37">
        <v>9826.5</v>
      </c>
      <c r="H18" s="37">
        <v>11342</v>
      </c>
      <c r="I18" s="37">
        <v>2424.5</v>
      </c>
      <c r="J18" s="36">
        <f t="shared" si="1"/>
        <v>23593</v>
      </c>
      <c r="K18" s="28"/>
      <c r="L18" s="32">
        <v>1985</v>
      </c>
      <c r="M18" s="38">
        <f t="shared" si="3"/>
        <v>8.6500788683661529</v>
      </c>
      <c r="N18" s="38">
        <f t="shared" si="2"/>
        <v>6.6125903720684187</v>
      </c>
      <c r="O18" s="38">
        <f t="shared" si="2"/>
        <v>9.0740358836873583</v>
      </c>
      <c r="P18" s="38">
        <f t="shared" si="2"/>
        <v>7.7141525028610181</v>
      </c>
      <c r="Q18" s="28"/>
      <c r="R18" s="28">
        <v>2025</v>
      </c>
      <c r="S18" s="28">
        <f>SUM(B58)</f>
        <v>43</v>
      </c>
      <c r="T18" s="28">
        <f t="shared" ref="T18:X18" si="26">SUM(C58)</f>
        <v>129</v>
      </c>
      <c r="U18" s="28">
        <f t="shared" si="26"/>
        <v>9</v>
      </c>
      <c r="V18" s="28">
        <f t="shared" si="26"/>
        <v>181</v>
      </c>
      <c r="W18" s="28"/>
      <c r="X18" s="28">
        <f t="shared" si="26"/>
        <v>11911.5</v>
      </c>
      <c r="Y18" s="28">
        <f t="shared" ref="Y18" si="27">SUM(H58)</f>
        <v>16842.5</v>
      </c>
      <c r="Z18" s="28">
        <f t="shared" ref="Z18" si="28">SUM(I58)</f>
        <v>1991</v>
      </c>
      <c r="AA18" s="28">
        <f t="shared" ref="AA18" si="29">SUM(J58)</f>
        <v>30745</v>
      </c>
      <c r="AB18" s="28"/>
      <c r="AC18" s="28">
        <v>2025</v>
      </c>
      <c r="AD18" s="39">
        <f>SUM(M58)</f>
        <v>3.6099567644713093</v>
      </c>
      <c r="AE18" s="39">
        <f t="shared" ref="AE18:AG18" si="30">SUM(N58)</f>
        <v>7.6591954876057597</v>
      </c>
      <c r="AF18" s="39">
        <f t="shared" si="30"/>
        <v>4.5203415369161224</v>
      </c>
      <c r="AG18" s="39">
        <f t="shared" si="30"/>
        <v>5.8871361196942589</v>
      </c>
      <c r="AH18" s="28"/>
    </row>
    <row r="19" spans="1:34" x14ac:dyDescent="0.2">
      <c r="A19" s="32">
        <v>1986</v>
      </c>
      <c r="B19" s="28">
        <v>87</v>
      </c>
      <c r="C19" s="28">
        <f>33+10</f>
        <v>43</v>
      </c>
      <c r="D19" s="28">
        <v>18</v>
      </c>
      <c r="E19" s="28">
        <f t="shared" si="16"/>
        <v>148</v>
      </c>
      <c r="F19" s="28" t="s">
        <v>31</v>
      </c>
      <c r="G19" s="37">
        <v>9858.5</v>
      </c>
      <c r="H19" s="37">
        <v>11352</v>
      </c>
      <c r="I19" s="37">
        <v>2405</v>
      </c>
      <c r="J19" s="36">
        <f t="shared" si="1"/>
        <v>23615.5</v>
      </c>
      <c r="K19" s="28"/>
      <c r="L19" s="32">
        <v>1986</v>
      </c>
      <c r="M19" s="38">
        <f t="shared" si="3"/>
        <v>8.824871937921591</v>
      </c>
      <c r="N19" s="38">
        <f t="shared" si="2"/>
        <v>3.7878787878787881</v>
      </c>
      <c r="O19" s="38">
        <f t="shared" si="2"/>
        <v>7.4844074844074848</v>
      </c>
      <c r="P19" s="38">
        <f t="shared" si="2"/>
        <v>6.2670703563337637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x14ac:dyDescent="0.2">
      <c r="A20" s="32">
        <v>1987</v>
      </c>
      <c r="B20" s="28">
        <v>75</v>
      </c>
      <c r="C20" s="28">
        <f>42+22</f>
        <v>64</v>
      </c>
      <c r="D20" s="28">
        <v>32</v>
      </c>
      <c r="E20" s="28">
        <f t="shared" si="16"/>
        <v>171</v>
      </c>
      <c r="F20" s="28" t="s">
        <v>31</v>
      </c>
      <c r="G20" s="37">
        <v>9927</v>
      </c>
      <c r="H20" s="37">
        <v>11394</v>
      </c>
      <c r="I20" s="37">
        <v>2379.5</v>
      </c>
      <c r="J20" s="36">
        <f t="shared" si="1"/>
        <v>23700.5</v>
      </c>
      <c r="K20" s="28"/>
      <c r="L20" s="32">
        <v>1987</v>
      </c>
      <c r="M20" s="38">
        <f t="shared" si="3"/>
        <v>7.5551526140828047</v>
      </c>
      <c r="N20" s="38">
        <f t="shared" si="3"/>
        <v>5.61699139898192</v>
      </c>
      <c r="O20" s="38">
        <f t="shared" si="3"/>
        <v>13.448203404076487</v>
      </c>
      <c r="P20" s="38">
        <f t="shared" si="3"/>
        <v>7.2150376574333874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x14ac:dyDescent="0.2">
      <c r="A21" s="32">
        <v>1988</v>
      </c>
      <c r="B21" s="28">
        <v>86</v>
      </c>
      <c r="C21" s="28">
        <f>22+26</f>
        <v>48</v>
      </c>
      <c r="D21" s="28">
        <v>19</v>
      </c>
      <c r="E21" s="28">
        <f t="shared" si="16"/>
        <v>153</v>
      </c>
      <c r="F21" s="28" t="s">
        <v>31</v>
      </c>
      <c r="G21" s="37">
        <v>10021.5</v>
      </c>
      <c r="H21" s="37">
        <v>11502.5</v>
      </c>
      <c r="I21" s="37">
        <v>2379</v>
      </c>
      <c r="J21" s="36">
        <f t="shared" si="1"/>
        <v>23903</v>
      </c>
      <c r="K21" s="28"/>
      <c r="L21" s="32">
        <v>1988</v>
      </c>
      <c r="M21" s="38">
        <f t="shared" si="3"/>
        <v>8.5815496682133414</v>
      </c>
      <c r="N21" s="38">
        <f t="shared" si="3"/>
        <v>4.1730058682895024</v>
      </c>
      <c r="O21" s="38">
        <f t="shared" si="3"/>
        <v>7.9865489701555283</v>
      </c>
      <c r="P21" s="38">
        <f t="shared" si="3"/>
        <v>6.400870183658955</v>
      </c>
      <c r="Q21" s="28"/>
      <c r="R21" s="28"/>
      <c r="S21" s="28" t="s">
        <v>25</v>
      </c>
      <c r="T21" s="28"/>
      <c r="U21" s="28"/>
      <c r="V21" s="28"/>
      <c r="W21" s="28"/>
      <c r="X21" s="28" t="s">
        <v>26</v>
      </c>
      <c r="Y21" s="28"/>
      <c r="Z21" s="28"/>
      <c r="AA21" s="28"/>
      <c r="AB21" s="28"/>
      <c r="AC21" s="28"/>
      <c r="AD21" s="31" t="s">
        <v>27</v>
      </c>
      <c r="AE21" s="28"/>
      <c r="AF21" s="28"/>
      <c r="AG21" s="28"/>
      <c r="AH21" s="28"/>
    </row>
    <row r="22" spans="1:34" x14ac:dyDescent="0.2">
      <c r="A22" s="32">
        <v>1989</v>
      </c>
      <c r="B22" s="28">
        <v>124</v>
      </c>
      <c r="C22" s="28">
        <f>36+29</f>
        <v>65</v>
      </c>
      <c r="D22" s="28">
        <v>12</v>
      </c>
      <c r="E22" s="28">
        <f t="shared" si="16"/>
        <v>201</v>
      </c>
      <c r="F22" s="28" t="s">
        <v>31</v>
      </c>
      <c r="G22" s="37">
        <v>10097</v>
      </c>
      <c r="H22" s="37">
        <v>11641.5</v>
      </c>
      <c r="I22" s="37">
        <v>2399.5</v>
      </c>
      <c r="J22" s="36">
        <f t="shared" si="1"/>
        <v>24138</v>
      </c>
      <c r="K22" s="28"/>
      <c r="L22" s="32">
        <v>1989</v>
      </c>
      <c r="M22" s="38">
        <f t="shared" si="3"/>
        <v>12.280875507576509</v>
      </c>
      <c r="N22" s="38">
        <f t="shared" si="3"/>
        <v>5.5834729201563373</v>
      </c>
      <c r="O22" s="38">
        <f t="shared" si="3"/>
        <v>5.001041883725776</v>
      </c>
      <c r="P22" s="38">
        <f t="shared" si="3"/>
        <v>8.3271190653740987</v>
      </c>
      <c r="Q22" s="28"/>
      <c r="R22" s="28"/>
      <c r="S22" s="19" t="s">
        <v>16</v>
      </c>
      <c r="T22" s="28" t="s">
        <v>28</v>
      </c>
      <c r="U22" s="19" t="s">
        <v>29</v>
      </c>
      <c r="V22" s="32" t="s">
        <v>30</v>
      </c>
      <c r="W22" s="28"/>
      <c r="X22" s="19" t="s">
        <v>16</v>
      </c>
      <c r="Y22" s="28" t="s">
        <v>28</v>
      </c>
      <c r="Z22" s="19" t="s">
        <v>29</v>
      </c>
      <c r="AA22" s="32" t="s">
        <v>30</v>
      </c>
      <c r="AB22" s="28"/>
      <c r="AC22" s="28"/>
      <c r="AD22" s="19" t="s">
        <v>16</v>
      </c>
      <c r="AE22" s="28" t="s">
        <v>28</v>
      </c>
      <c r="AF22" s="19" t="s">
        <v>29</v>
      </c>
      <c r="AG22" s="34" t="s">
        <v>30</v>
      </c>
      <c r="AH22" s="28"/>
    </row>
    <row r="23" spans="1:34" x14ac:dyDescent="0.2">
      <c r="A23" s="32">
        <v>1990</v>
      </c>
      <c r="B23" s="28">
        <v>130</v>
      </c>
      <c r="C23" s="28">
        <v>115</v>
      </c>
      <c r="D23" s="28">
        <v>19</v>
      </c>
      <c r="E23" s="28">
        <f t="shared" si="16"/>
        <v>264</v>
      </c>
      <c r="F23" s="28" t="s">
        <v>31</v>
      </c>
      <c r="G23" s="37">
        <v>10190</v>
      </c>
      <c r="H23" s="37">
        <v>11817.5</v>
      </c>
      <c r="I23" s="37">
        <v>2410</v>
      </c>
      <c r="J23" s="36">
        <f t="shared" si="1"/>
        <v>24417.5</v>
      </c>
      <c r="K23" s="28"/>
      <c r="L23" s="32">
        <v>1990</v>
      </c>
      <c r="M23" s="38">
        <f t="shared" si="3"/>
        <v>12.757605495583906</v>
      </c>
      <c r="N23" s="38">
        <f t="shared" si="3"/>
        <v>9.7313306536915594</v>
      </c>
      <c r="O23" s="38">
        <f t="shared" si="3"/>
        <v>7.8838174273858916</v>
      </c>
      <c r="P23" s="38">
        <f t="shared" si="3"/>
        <v>10.811917681990376</v>
      </c>
      <c r="Q23" s="28"/>
      <c r="R23" s="28" t="s">
        <v>32</v>
      </c>
      <c r="S23" s="28">
        <f>AVERAGE(B8:B12)</f>
        <v>109.6</v>
      </c>
      <c r="T23" s="28">
        <f t="shared" ref="T23:V23" si="31">AVERAGE(C8:C12)</f>
        <v>140.80000000000001</v>
      </c>
      <c r="U23" s="28">
        <f t="shared" si="31"/>
        <v>20.6</v>
      </c>
      <c r="V23" s="28">
        <f t="shared" si="31"/>
        <v>271</v>
      </c>
      <c r="W23" s="28"/>
      <c r="X23" s="37">
        <f>AVERAGE(G8:G12)</f>
        <v>9554</v>
      </c>
      <c r="Y23" s="28">
        <f t="shared" ref="Y23:AA23" si="32">AVERAGE(H8:H12)</f>
        <v>10390.200000000001</v>
      </c>
      <c r="Z23" s="28">
        <f t="shared" si="32"/>
        <v>2469.8000000000002</v>
      </c>
      <c r="AA23" s="28">
        <f t="shared" si="32"/>
        <v>22414</v>
      </c>
      <c r="AB23" s="28"/>
      <c r="AC23" s="28" t="s">
        <v>32</v>
      </c>
      <c r="AD23" s="39">
        <f>S23/X23*1000</f>
        <v>11.471634917312119</v>
      </c>
      <c r="AE23" s="39">
        <f t="shared" ref="AE23:AG31" si="33">T23/Y23*1000</f>
        <v>13.551230967642587</v>
      </c>
      <c r="AF23" s="39">
        <f t="shared" si="33"/>
        <v>8.3407563365454696</v>
      </c>
      <c r="AG23" s="39">
        <f t="shared" si="33"/>
        <v>12.090657624698849</v>
      </c>
      <c r="AH23" s="28"/>
    </row>
    <row r="24" spans="1:34" x14ac:dyDescent="0.2">
      <c r="A24" s="32">
        <v>1991</v>
      </c>
      <c r="B24" s="28">
        <v>112</v>
      </c>
      <c r="C24" s="28">
        <f>63+25</f>
        <v>88</v>
      </c>
      <c r="D24" s="28">
        <v>40</v>
      </c>
      <c r="E24" s="28">
        <f t="shared" si="16"/>
        <v>240</v>
      </c>
      <c r="F24" s="28" t="s">
        <v>31</v>
      </c>
      <c r="G24" s="37">
        <v>10286.5</v>
      </c>
      <c r="H24" s="37">
        <v>12021</v>
      </c>
      <c r="I24" s="37">
        <v>2418</v>
      </c>
      <c r="J24" s="36">
        <f t="shared" si="1"/>
        <v>24725.5</v>
      </c>
      <c r="K24" s="28"/>
      <c r="L24" s="32">
        <v>1991</v>
      </c>
      <c r="M24" s="38">
        <f t="shared" si="3"/>
        <v>10.888057162300102</v>
      </c>
      <c r="N24" s="38">
        <f t="shared" si="3"/>
        <v>7.320522419099909</v>
      </c>
      <c r="O24" s="38">
        <f t="shared" si="3"/>
        <v>16.542597187758478</v>
      </c>
      <c r="P24" s="38">
        <f t="shared" si="3"/>
        <v>9.706578228953914</v>
      </c>
      <c r="Q24" s="28"/>
      <c r="R24" s="28" t="s">
        <v>33</v>
      </c>
      <c r="S24" s="28">
        <f>AVERAGE(B13:B17)</f>
        <v>148.19999999999999</v>
      </c>
      <c r="T24" s="28">
        <f t="shared" ref="T24:V24" si="34">AVERAGE(C13:C17)</f>
        <v>113.4</v>
      </c>
      <c r="U24" s="28">
        <f t="shared" si="34"/>
        <v>23.4</v>
      </c>
      <c r="V24" s="28">
        <f t="shared" si="34"/>
        <v>285</v>
      </c>
      <c r="W24" s="28"/>
      <c r="X24" s="28">
        <f>AVERAGE(G13:G17)</f>
        <v>9652.7999999999993</v>
      </c>
      <c r="Y24" s="28">
        <f t="shared" ref="Y24:AA24" si="35">AVERAGE(H13:H17)</f>
        <v>11021.8</v>
      </c>
      <c r="Z24" s="28">
        <f t="shared" si="35"/>
        <v>2436.3000000000002</v>
      </c>
      <c r="AA24" s="28">
        <f t="shared" si="35"/>
        <v>23110.9</v>
      </c>
      <c r="AB24" s="28"/>
      <c r="AC24" s="28" t="s">
        <v>33</v>
      </c>
      <c r="AD24" s="39">
        <f t="shared" ref="AD24:AD30" si="36">S24/X24*1000</f>
        <v>15.353058180009945</v>
      </c>
      <c r="AE24" s="39">
        <f t="shared" si="33"/>
        <v>10.288700575223649</v>
      </c>
      <c r="AF24" s="39">
        <f t="shared" si="33"/>
        <v>9.6047284817140728</v>
      </c>
      <c r="AG24" s="39">
        <f t="shared" si="33"/>
        <v>12.331843415877355</v>
      </c>
      <c r="AH24" s="28"/>
    </row>
    <row r="25" spans="1:34" x14ac:dyDescent="0.2">
      <c r="A25" s="32">
        <v>1992</v>
      </c>
      <c r="B25" s="28">
        <v>95</v>
      </c>
      <c r="C25" s="28">
        <f>64+51</f>
        <v>115</v>
      </c>
      <c r="D25" s="28">
        <v>13</v>
      </c>
      <c r="E25" s="28">
        <f t="shared" si="16"/>
        <v>223</v>
      </c>
      <c r="F25" s="28" t="s">
        <v>31</v>
      </c>
      <c r="G25" s="37">
        <v>10324</v>
      </c>
      <c r="H25" s="37">
        <v>12182</v>
      </c>
      <c r="I25" s="37">
        <v>2414</v>
      </c>
      <c r="J25" s="36">
        <f t="shared" si="1"/>
        <v>24920</v>
      </c>
      <c r="K25" s="28"/>
      <c r="L25" s="32">
        <v>1992</v>
      </c>
      <c r="M25" s="38">
        <f t="shared" si="3"/>
        <v>9.2018597442851604</v>
      </c>
      <c r="N25" s="38">
        <f t="shared" si="3"/>
        <v>9.4401576095879154</v>
      </c>
      <c r="O25" s="38">
        <f t="shared" si="3"/>
        <v>5.385252692626346</v>
      </c>
      <c r="P25" s="38">
        <f t="shared" si="3"/>
        <v>8.9486356340288911</v>
      </c>
      <c r="Q25" s="28"/>
      <c r="R25" s="28" t="s">
        <v>34</v>
      </c>
      <c r="S25" s="28">
        <f>AVERAGE(B18:B22)</f>
        <v>91.4</v>
      </c>
      <c r="T25" s="28">
        <f t="shared" ref="T25:V25" si="37">AVERAGE(C18:C22)</f>
        <v>59</v>
      </c>
      <c r="U25" s="28">
        <f t="shared" si="37"/>
        <v>20.6</v>
      </c>
      <c r="V25" s="28">
        <f t="shared" si="37"/>
        <v>171</v>
      </c>
      <c r="W25" s="28"/>
      <c r="X25" s="28">
        <f>AVERAGE(G18:G22)</f>
        <v>9946.1</v>
      </c>
      <c r="Y25" s="28">
        <f t="shared" ref="Y25:AA25" si="38">AVERAGE(H18:H22)</f>
        <v>11446.4</v>
      </c>
      <c r="Z25" s="28">
        <f t="shared" si="38"/>
        <v>2397.5</v>
      </c>
      <c r="AA25" s="28">
        <f t="shared" si="38"/>
        <v>23790</v>
      </c>
      <c r="AB25" s="28"/>
      <c r="AC25" s="28" t="s">
        <v>34</v>
      </c>
      <c r="AD25" s="39">
        <f t="shared" si="36"/>
        <v>9.1895315751902764</v>
      </c>
      <c r="AE25" s="39">
        <f t="shared" si="33"/>
        <v>5.1544590438915296</v>
      </c>
      <c r="AF25" s="39">
        <f t="shared" si="33"/>
        <v>8.5922836287799811</v>
      </c>
      <c r="AG25" s="39">
        <f t="shared" si="33"/>
        <v>7.187894073139975</v>
      </c>
      <c r="AH25" s="28"/>
    </row>
    <row r="26" spans="1:34" x14ac:dyDescent="0.2">
      <c r="A26" s="32">
        <v>1993</v>
      </c>
      <c r="B26" s="28">
        <v>96</v>
      </c>
      <c r="C26" s="28">
        <f>50+17</f>
        <v>67</v>
      </c>
      <c r="D26" s="28">
        <v>17</v>
      </c>
      <c r="E26" s="28">
        <f t="shared" si="16"/>
        <v>180</v>
      </c>
      <c r="F26" s="28" t="s">
        <v>31</v>
      </c>
      <c r="G26" s="37">
        <v>10372</v>
      </c>
      <c r="H26" s="37">
        <v>12269</v>
      </c>
      <c r="I26" s="37">
        <v>2406.5</v>
      </c>
      <c r="J26" s="36">
        <f t="shared" si="1"/>
        <v>25047.5</v>
      </c>
      <c r="K26" s="28"/>
      <c r="L26" s="32">
        <v>1993</v>
      </c>
      <c r="M26" s="38">
        <f t="shared" si="3"/>
        <v>9.2556883918241422</v>
      </c>
      <c r="N26" s="38">
        <f t="shared" si="3"/>
        <v>5.4609177602086554</v>
      </c>
      <c r="O26" s="38">
        <f t="shared" si="3"/>
        <v>7.0642011219613554</v>
      </c>
      <c r="P26" s="38">
        <f t="shared" si="3"/>
        <v>7.1863459427088534</v>
      </c>
      <c r="Q26" s="28"/>
      <c r="R26" s="28" t="s">
        <v>35</v>
      </c>
      <c r="S26" s="28">
        <f>AVERAGE(B23:B27)</f>
        <v>95.2</v>
      </c>
      <c r="T26" s="28">
        <f t="shared" ref="T26:V26" si="39">AVERAGE(C23:C27)</f>
        <v>84</v>
      </c>
      <c r="U26" s="28">
        <f t="shared" si="39"/>
        <v>18.8</v>
      </c>
      <c r="V26" s="28">
        <f t="shared" si="39"/>
        <v>198</v>
      </c>
      <c r="W26" s="28"/>
      <c r="X26" s="28">
        <f>AVERAGE(G23:G27)</f>
        <v>10318</v>
      </c>
      <c r="Y26" s="28">
        <f t="shared" ref="Y26:AA26" si="40">AVERAGE(H23:H27)</f>
        <v>12115.9</v>
      </c>
      <c r="Z26" s="28">
        <f t="shared" si="40"/>
        <v>2414.1999999999998</v>
      </c>
      <c r="AA26" s="28">
        <f t="shared" si="40"/>
        <v>24848.1</v>
      </c>
      <c r="AB26" s="28"/>
      <c r="AC26" s="28" t="s">
        <v>35</v>
      </c>
      <c r="AD26" s="39">
        <f t="shared" si="36"/>
        <v>9.2265943012211675</v>
      </c>
      <c r="AE26" s="39">
        <f t="shared" si="33"/>
        <v>6.9330384040805884</v>
      </c>
      <c r="AF26" s="39">
        <f t="shared" si="33"/>
        <v>7.7872587192444715</v>
      </c>
      <c r="AG26" s="39">
        <f t="shared" si="33"/>
        <v>7.9684160962005155</v>
      </c>
      <c r="AH26" s="28"/>
    </row>
    <row r="27" spans="1:34" x14ac:dyDescent="0.2">
      <c r="A27" s="32">
        <v>1994</v>
      </c>
      <c r="B27" s="28">
        <v>43</v>
      </c>
      <c r="C27" s="28">
        <f>22+13</f>
        <v>35</v>
      </c>
      <c r="D27" s="28">
        <v>5</v>
      </c>
      <c r="E27" s="28">
        <f t="shared" si="16"/>
        <v>83</v>
      </c>
      <c r="F27" s="28" t="s">
        <v>31</v>
      </c>
      <c r="G27" s="37">
        <v>10417.5</v>
      </c>
      <c r="H27" s="37">
        <v>12290</v>
      </c>
      <c r="I27" s="37">
        <v>2422.5</v>
      </c>
      <c r="J27" s="36">
        <f t="shared" si="1"/>
        <v>25130</v>
      </c>
      <c r="K27" s="28"/>
      <c r="L27" s="32">
        <v>1994</v>
      </c>
      <c r="M27" s="38">
        <f t="shared" si="3"/>
        <v>4.1276697864170862</v>
      </c>
      <c r="N27" s="38">
        <f t="shared" si="3"/>
        <v>2.8478437754271764</v>
      </c>
      <c r="O27" s="38">
        <f t="shared" si="3"/>
        <v>2.0639834881320946</v>
      </c>
      <c r="P27" s="38">
        <f t="shared" si="3"/>
        <v>3.302825308396339</v>
      </c>
      <c r="Q27" s="28"/>
      <c r="R27" s="28" t="s">
        <v>36</v>
      </c>
      <c r="S27" s="28">
        <f>AVERAGE(B28:B32)</f>
        <v>19.2</v>
      </c>
      <c r="T27" s="28">
        <f t="shared" ref="T27:V27" si="41">AVERAGE(C28:C32)</f>
        <v>30.8</v>
      </c>
      <c r="U27" s="28">
        <f t="shared" si="41"/>
        <v>7.2</v>
      </c>
      <c r="V27" s="28">
        <f t="shared" si="41"/>
        <v>57.2</v>
      </c>
      <c r="W27" s="28"/>
      <c r="X27" s="28">
        <f>AVERAGE(G28:G32)</f>
        <v>10443.9</v>
      </c>
      <c r="Y27" s="28">
        <f t="shared" ref="Y27:AA27" si="42">AVERAGE(H28:H32)</f>
        <v>12522.4</v>
      </c>
      <c r="Z27" s="28">
        <f t="shared" si="42"/>
        <v>2415.3000000000002</v>
      </c>
      <c r="AA27" s="28">
        <f t="shared" si="42"/>
        <v>25381.599999999999</v>
      </c>
      <c r="AB27" s="28"/>
      <c r="AC27" s="28" t="s">
        <v>36</v>
      </c>
      <c r="AD27" s="39">
        <f t="shared" si="36"/>
        <v>1.8383937035015656</v>
      </c>
      <c r="AE27" s="39">
        <f t="shared" si="33"/>
        <v>2.4595924104005626</v>
      </c>
      <c r="AF27" s="39">
        <f t="shared" si="33"/>
        <v>2.9809961495466397</v>
      </c>
      <c r="AG27" s="39">
        <f t="shared" si="33"/>
        <v>2.2536010338197752</v>
      </c>
      <c r="AH27" s="28"/>
    </row>
    <row r="28" spans="1:34" x14ac:dyDescent="0.2">
      <c r="A28" s="32">
        <v>1995</v>
      </c>
      <c r="B28" s="28">
        <v>5</v>
      </c>
      <c r="C28" s="28">
        <v>35</v>
      </c>
      <c r="D28" s="28">
        <v>12</v>
      </c>
      <c r="E28" s="28">
        <f t="shared" si="16"/>
        <v>52</v>
      </c>
      <c r="F28" s="28" t="s">
        <v>31</v>
      </c>
      <c r="G28" s="37">
        <v>10423.5</v>
      </c>
      <c r="H28" s="37">
        <v>12320</v>
      </c>
      <c r="I28" s="37">
        <v>2436.5</v>
      </c>
      <c r="J28" s="36">
        <f t="shared" si="1"/>
        <v>25180</v>
      </c>
      <c r="K28" s="28"/>
      <c r="L28" s="32">
        <v>1995</v>
      </c>
      <c r="M28" s="38">
        <f t="shared" si="3"/>
        <v>0.47968532642586464</v>
      </c>
      <c r="N28" s="38">
        <f t="shared" si="3"/>
        <v>2.8409090909090908</v>
      </c>
      <c r="O28" s="38">
        <f t="shared" si="3"/>
        <v>4.9250974758875437</v>
      </c>
      <c r="P28" s="38">
        <f t="shared" si="3"/>
        <v>2.0651310563939633</v>
      </c>
      <c r="Q28" s="28"/>
      <c r="R28" s="28" t="s">
        <v>37</v>
      </c>
      <c r="S28" s="28">
        <f>AVERAGE(B33:B37)</f>
        <v>88</v>
      </c>
      <c r="T28" s="28">
        <f t="shared" ref="T28:V28" si="43">AVERAGE(C33:C37)</f>
        <v>69.599999999999994</v>
      </c>
      <c r="U28" s="28">
        <f t="shared" si="43"/>
        <v>11.4</v>
      </c>
      <c r="V28" s="28">
        <f t="shared" si="43"/>
        <v>169</v>
      </c>
      <c r="W28" s="28"/>
      <c r="X28" s="28">
        <f>AVERAGE(G33:G37)</f>
        <v>10591.4</v>
      </c>
      <c r="Y28" s="28">
        <f t="shared" ref="Y28:AA28" si="44">AVERAGE(H33:H37)</f>
        <v>13163.6</v>
      </c>
      <c r="Z28" s="28">
        <f t="shared" si="44"/>
        <v>2346.1999999999998</v>
      </c>
      <c r="AA28" s="28">
        <f t="shared" si="44"/>
        <v>26101.200000000001</v>
      </c>
      <c r="AB28" s="28"/>
      <c r="AC28" s="28" t="s">
        <v>37</v>
      </c>
      <c r="AD28" s="39">
        <f t="shared" si="36"/>
        <v>8.3086277545933509</v>
      </c>
      <c r="AE28" s="39">
        <f t="shared" si="33"/>
        <v>5.2873074235011694</v>
      </c>
      <c r="AF28" s="39">
        <f t="shared" si="33"/>
        <v>4.8589208081152506</v>
      </c>
      <c r="AG28" s="39">
        <f t="shared" si="33"/>
        <v>6.4747980935742415</v>
      </c>
      <c r="AH28" s="28"/>
    </row>
    <row r="29" spans="1:34" x14ac:dyDescent="0.2">
      <c r="A29" s="32">
        <v>1996</v>
      </c>
      <c r="B29" s="28">
        <v>34</v>
      </c>
      <c r="C29" s="28">
        <v>24</v>
      </c>
      <c r="D29" s="28">
        <v>8</v>
      </c>
      <c r="E29" s="28">
        <f t="shared" si="16"/>
        <v>66</v>
      </c>
      <c r="F29" s="28" t="s">
        <v>31</v>
      </c>
      <c r="G29" s="37">
        <v>10408.5</v>
      </c>
      <c r="H29" s="37">
        <v>12399</v>
      </c>
      <c r="I29" s="37">
        <v>2422</v>
      </c>
      <c r="J29" s="36">
        <f t="shared" si="1"/>
        <v>25229.5</v>
      </c>
      <c r="K29" s="28"/>
      <c r="L29" s="32">
        <v>1996</v>
      </c>
      <c r="M29" s="38">
        <f t="shared" si="3"/>
        <v>3.2665609838113081</v>
      </c>
      <c r="N29" s="38">
        <f t="shared" si="3"/>
        <v>1.9356399709654004</v>
      </c>
      <c r="O29" s="38">
        <f t="shared" si="3"/>
        <v>3.3030553261767133</v>
      </c>
      <c r="P29" s="38">
        <f t="shared" si="3"/>
        <v>2.6159852553558336</v>
      </c>
      <c r="Q29" s="28"/>
      <c r="R29" s="28" t="s">
        <v>38</v>
      </c>
      <c r="S29" s="28">
        <f>AVERAGE(B38:B42)</f>
        <v>92.2</v>
      </c>
      <c r="T29" s="28">
        <f t="shared" ref="T29:V29" si="45">AVERAGE(C38:C42)</f>
        <v>105</v>
      </c>
      <c r="U29" s="28">
        <f t="shared" si="45"/>
        <v>12.2</v>
      </c>
      <c r="V29" s="28">
        <f t="shared" si="45"/>
        <v>209.4</v>
      </c>
      <c r="W29" s="28"/>
      <c r="X29" s="28">
        <f>AVERAGE(G38:G42)</f>
        <v>10885.7</v>
      </c>
      <c r="Y29" s="28">
        <f t="shared" ref="Y29:AA29" si="46">AVERAGE(H38:H42)</f>
        <v>13895.1</v>
      </c>
      <c r="Z29" s="28">
        <f t="shared" si="46"/>
        <v>2305.1999999999998</v>
      </c>
      <c r="AA29" s="28">
        <f t="shared" si="46"/>
        <v>27086</v>
      </c>
      <c r="AB29" s="28"/>
      <c r="AC29" s="28" t="s">
        <v>38</v>
      </c>
      <c r="AD29" s="39">
        <f t="shared" si="36"/>
        <v>8.4698273882249193</v>
      </c>
      <c r="AE29" s="39">
        <f t="shared" si="33"/>
        <v>7.556620679232247</v>
      </c>
      <c r="AF29" s="39">
        <f t="shared" si="33"/>
        <v>5.2923824397015444</v>
      </c>
      <c r="AG29" s="39">
        <f t="shared" si="33"/>
        <v>7.7309311083216423</v>
      </c>
      <c r="AH29" s="28"/>
    </row>
    <row r="30" spans="1:34" x14ac:dyDescent="0.2">
      <c r="A30" s="41">
        <v>1997</v>
      </c>
      <c r="B30" s="28">
        <v>11</v>
      </c>
      <c r="C30" s="28">
        <v>33</v>
      </c>
      <c r="D30" s="28">
        <v>6</v>
      </c>
      <c r="E30" s="28">
        <f t="shared" si="16"/>
        <v>50</v>
      </c>
      <c r="F30" s="28" t="s">
        <v>31</v>
      </c>
      <c r="G30" s="37">
        <v>10403.5</v>
      </c>
      <c r="H30" s="37">
        <v>12505</v>
      </c>
      <c r="I30" s="37">
        <v>2416</v>
      </c>
      <c r="J30" s="36">
        <f t="shared" si="1"/>
        <v>25324.5</v>
      </c>
      <c r="K30" s="28"/>
      <c r="L30" s="32">
        <v>1997</v>
      </c>
      <c r="M30" s="38">
        <f t="shared" si="3"/>
        <v>1.0573364733022541</v>
      </c>
      <c r="N30" s="38">
        <f t="shared" si="3"/>
        <v>2.6389444222311074</v>
      </c>
      <c r="O30" s="38">
        <f t="shared" si="3"/>
        <v>2.4834437086092715</v>
      </c>
      <c r="P30" s="38">
        <f t="shared" si="3"/>
        <v>1.9743726430926571</v>
      </c>
      <c r="Q30" s="28"/>
      <c r="R30" s="28" t="s">
        <v>39</v>
      </c>
      <c r="S30" s="28">
        <f>AVERAGE(B43:B47)</f>
        <v>71.400000000000006</v>
      </c>
      <c r="T30" s="28">
        <f t="shared" ref="T30:V30" si="47">AVERAGE(C43:C47)</f>
        <v>110</v>
      </c>
      <c r="U30" s="28">
        <f t="shared" si="47"/>
        <v>8.8000000000000007</v>
      </c>
      <c r="V30" s="28">
        <f t="shared" si="47"/>
        <v>190.2</v>
      </c>
      <c r="W30" s="28"/>
      <c r="X30" s="28">
        <f>AVERAGE(G43:G47)</f>
        <v>11298.7</v>
      </c>
      <c r="Y30" s="28">
        <f t="shared" ref="Y30:AA30" si="48">AVERAGE(H43:H47)</f>
        <v>14869.4</v>
      </c>
      <c r="Z30" s="28">
        <f t="shared" si="48"/>
        <v>2202.9</v>
      </c>
      <c r="AA30" s="28">
        <f t="shared" si="48"/>
        <v>28371</v>
      </c>
      <c r="AB30" s="28"/>
      <c r="AC30" s="28" t="s">
        <v>39</v>
      </c>
      <c r="AD30" s="39">
        <f t="shared" si="36"/>
        <v>6.3193110711851803</v>
      </c>
      <c r="AE30" s="39">
        <f t="shared" si="33"/>
        <v>7.3977430158580706</v>
      </c>
      <c r="AF30" s="39">
        <f t="shared" si="33"/>
        <v>3.994734213990649</v>
      </c>
      <c r="AG30" s="39">
        <f t="shared" si="33"/>
        <v>6.704028761763773</v>
      </c>
      <c r="AH30" s="28"/>
    </row>
    <row r="31" spans="1:34" x14ac:dyDescent="0.2">
      <c r="A31" s="28">
        <v>1998</v>
      </c>
      <c r="B31" s="28">
        <v>25</v>
      </c>
      <c r="C31" s="28">
        <v>18</v>
      </c>
      <c r="D31" s="28">
        <v>7</v>
      </c>
      <c r="E31" s="28">
        <f t="shared" si="16"/>
        <v>50</v>
      </c>
      <c r="F31" s="28" t="s">
        <v>31</v>
      </c>
      <c r="G31" s="37">
        <v>10471</v>
      </c>
      <c r="H31" s="37">
        <v>12627</v>
      </c>
      <c r="I31" s="37">
        <v>2410.5</v>
      </c>
      <c r="J31" s="36">
        <f t="shared" si="1"/>
        <v>25508.5</v>
      </c>
      <c r="K31" s="28"/>
      <c r="L31" s="32">
        <v>1998</v>
      </c>
      <c r="M31" s="38">
        <f t="shared" si="3"/>
        <v>2.3875465571578647</v>
      </c>
      <c r="N31" s="38">
        <f t="shared" si="3"/>
        <v>1.4255167498218104</v>
      </c>
      <c r="O31" s="38">
        <f t="shared" si="3"/>
        <v>2.9039618336444719</v>
      </c>
      <c r="P31" s="38">
        <f t="shared" si="3"/>
        <v>1.9601309367465749</v>
      </c>
      <c r="Q31" s="28"/>
      <c r="R31" s="28" t="s">
        <v>40</v>
      </c>
      <c r="S31" s="28">
        <f>AVERAGE(B48:B52)</f>
        <v>71.8</v>
      </c>
      <c r="T31" s="28">
        <f t="shared" ref="T31:V31" si="49">AVERAGE(C48:C52)</f>
        <v>125.6</v>
      </c>
      <c r="U31" s="28">
        <f t="shared" si="49"/>
        <v>6.4</v>
      </c>
      <c r="V31" s="28">
        <f t="shared" si="49"/>
        <v>203.8</v>
      </c>
      <c r="W31" s="28"/>
      <c r="X31" s="28">
        <f>AVERAGE(G48:G52)</f>
        <v>11605.1</v>
      </c>
      <c r="Y31" s="28">
        <f t="shared" ref="Y31:AA31" si="50">AVERAGE(H48:H52)</f>
        <v>15671.8</v>
      </c>
      <c r="Z31" s="28">
        <f t="shared" si="50"/>
        <v>2098.3000000000002</v>
      </c>
      <c r="AA31" s="28">
        <f t="shared" si="50"/>
        <v>29375.1</v>
      </c>
      <c r="AB31" s="28"/>
      <c r="AC31" s="28" t="s">
        <v>40</v>
      </c>
      <c r="AD31" s="39">
        <f>S31/X31*1000</f>
        <v>6.1869350544157307</v>
      </c>
      <c r="AE31" s="39">
        <f t="shared" si="33"/>
        <v>8.0143952832476177</v>
      </c>
      <c r="AF31" s="39">
        <f t="shared" si="33"/>
        <v>3.050088166611066</v>
      </c>
      <c r="AG31" s="39">
        <f t="shared" si="33"/>
        <v>6.937848722217117</v>
      </c>
      <c r="AH31" s="28"/>
    </row>
    <row r="32" spans="1:34" x14ac:dyDescent="0.2">
      <c r="A32" s="41">
        <v>1999</v>
      </c>
      <c r="B32" s="28">
        <v>21</v>
      </c>
      <c r="C32" s="28">
        <v>44</v>
      </c>
      <c r="D32" s="28">
        <v>3</v>
      </c>
      <c r="E32" s="28">
        <f t="shared" si="16"/>
        <v>68</v>
      </c>
      <c r="F32" s="28" t="s">
        <v>31</v>
      </c>
      <c r="G32" s="37">
        <v>10513</v>
      </c>
      <c r="H32" s="37">
        <v>12761</v>
      </c>
      <c r="I32" s="37">
        <v>2391.5</v>
      </c>
      <c r="J32" s="36">
        <f t="shared" si="1"/>
        <v>25665.5</v>
      </c>
      <c r="K32" s="28"/>
      <c r="L32" s="32">
        <v>1999</v>
      </c>
      <c r="M32" s="38">
        <f t="shared" si="3"/>
        <v>1.9975268714924379</v>
      </c>
      <c r="N32" s="38">
        <f t="shared" si="3"/>
        <v>3.4480056421910508</v>
      </c>
      <c r="O32" s="38">
        <f t="shared" si="3"/>
        <v>1.2544428183148653</v>
      </c>
      <c r="P32" s="38">
        <f t="shared" si="3"/>
        <v>2.6494710798542789</v>
      </c>
      <c r="Q32" s="28"/>
      <c r="R32" s="35" t="s">
        <v>41</v>
      </c>
      <c r="S32" s="39">
        <f>AVERAGE(B53:B57)</f>
        <v>50.4</v>
      </c>
      <c r="T32" s="39">
        <f t="shared" ref="T32:V32" si="51">AVERAGE(C53:C57)</f>
        <v>111.8</v>
      </c>
      <c r="U32" s="39">
        <f t="shared" si="51"/>
        <v>5.4</v>
      </c>
      <c r="V32" s="39">
        <f t="shared" si="51"/>
        <v>167.6</v>
      </c>
      <c r="W32" s="28"/>
      <c r="X32" s="39">
        <f>AVERAGE(G53:G57)</f>
        <v>11757.8</v>
      </c>
      <c r="Y32" s="39">
        <f t="shared" ref="Y32:AA32" si="52">AVERAGE(H53:H57)</f>
        <v>16523</v>
      </c>
      <c r="Z32" s="39">
        <f t="shared" si="52"/>
        <v>2047.7</v>
      </c>
      <c r="AA32" s="39">
        <f t="shared" si="52"/>
        <v>30328.7</v>
      </c>
      <c r="AB32" s="28"/>
      <c r="AC32" s="35" t="s">
        <v>41</v>
      </c>
      <c r="AD32" s="39">
        <f>S32/X32*1000</f>
        <v>4.2865161850005951</v>
      </c>
      <c r="AE32" s="39">
        <f t="shared" ref="AE32:AG33" si="53">T32/Y32*1000</f>
        <v>6.766325727773407</v>
      </c>
      <c r="AF32" s="39">
        <f t="shared" si="53"/>
        <v>2.6371050446842799</v>
      </c>
      <c r="AG32" s="39">
        <f t="shared" si="53"/>
        <v>5.5261188247435591</v>
      </c>
      <c r="AH32" s="28"/>
    </row>
    <row r="33" spans="1:34" x14ac:dyDescent="0.2">
      <c r="A33" s="28">
        <v>2000</v>
      </c>
      <c r="B33" s="28">
        <v>56</v>
      </c>
      <c r="C33" s="28">
        <v>62</v>
      </c>
      <c r="D33" s="28">
        <v>13</v>
      </c>
      <c r="E33" s="28">
        <f t="shared" si="16"/>
        <v>131</v>
      </c>
      <c r="F33" s="28" t="s">
        <v>31</v>
      </c>
      <c r="G33" s="37">
        <v>10490</v>
      </c>
      <c r="H33" s="37">
        <v>12885</v>
      </c>
      <c r="I33" s="37">
        <v>2366</v>
      </c>
      <c r="J33" s="36">
        <f t="shared" si="1"/>
        <v>25741</v>
      </c>
      <c r="K33" s="28"/>
      <c r="L33" s="32">
        <v>2000</v>
      </c>
      <c r="M33" s="38">
        <f t="shared" si="3"/>
        <v>5.3384175405147758</v>
      </c>
      <c r="N33" s="38">
        <f t="shared" si="3"/>
        <v>4.8117966627861852</v>
      </c>
      <c r="O33" s="38">
        <f t="shared" si="3"/>
        <v>5.4945054945054945</v>
      </c>
      <c r="P33" s="38">
        <f t="shared" si="3"/>
        <v>5.0891573753933406</v>
      </c>
      <c r="Q33" s="28"/>
      <c r="R33" s="28">
        <v>2025</v>
      </c>
      <c r="S33" s="39">
        <f>SUM(B58)</f>
        <v>43</v>
      </c>
      <c r="T33" s="39">
        <f t="shared" ref="T33:V33" si="54">SUM(C58)</f>
        <v>129</v>
      </c>
      <c r="U33" s="39">
        <f t="shared" si="54"/>
        <v>9</v>
      </c>
      <c r="V33" s="39">
        <f t="shared" si="54"/>
        <v>181</v>
      </c>
      <c r="W33" s="28"/>
      <c r="X33" s="28">
        <f>SUM(G58)</f>
        <v>11911.5</v>
      </c>
      <c r="Y33" s="28">
        <f t="shared" ref="Y33:AA33" si="55">SUM(H58)</f>
        <v>16842.5</v>
      </c>
      <c r="Z33" s="28">
        <f t="shared" si="55"/>
        <v>1991</v>
      </c>
      <c r="AA33" s="28">
        <f t="shared" si="55"/>
        <v>30745</v>
      </c>
      <c r="AB33" s="28"/>
      <c r="AC33" s="35">
        <v>2025</v>
      </c>
      <c r="AD33" s="39">
        <f>S33/X33*1000</f>
        <v>3.6099567644713093</v>
      </c>
      <c r="AE33" s="39">
        <f t="shared" si="53"/>
        <v>7.6591954876057597</v>
      </c>
      <c r="AF33" s="39">
        <f t="shared" si="53"/>
        <v>4.5203415369161224</v>
      </c>
      <c r="AG33" s="39">
        <f t="shared" si="53"/>
        <v>5.8871361196942589</v>
      </c>
      <c r="AH33" s="28"/>
    </row>
    <row r="34" spans="1:34" x14ac:dyDescent="0.2">
      <c r="A34" s="28">
        <v>2001</v>
      </c>
      <c r="B34" s="28">
        <v>92</v>
      </c>
      <c r="C34" s="37">
        <v>61</v>
      </c>
      <c r="D34" s="37">
        <v>9</v>
      </c>
      <c r="E34" s="28">
        <f t="shared" si="16"/>
        <v>162</v>
      </c>
      <c r="F34" s="28" t="s">
        <v>31</v>
      </c>
      <c r="G34" s="37">
        <v>10548.5</v>
      </c>
      <c r="H34" s="37">
        <v>13010.5</v>
      </c>
      <c r="I34" s="37">
        <v>2333</v>
      </c>
      <c r="J34" s="36">
        <f t="shared" si="1"/>
        <v>25892</v>
      </c>
      <c r="K34" s="28"/>
      <c r="L34" s="32">
        <v>2001</v>
      </c>
      <c r="M34" s="38">
        <f t="shared" si="3"/>
        <v>8.7216191875622116</v>
      </c>
      <c r="N34" s="38">
        <f t="shared" si="3"/>
        <v>4.6885208101149072</v>
      </c>
      <c r="O34" s="38">
        <f t="shared" si="3"/>
        <v>3.8576939562794683</v>
      </c>
      <c r="P34" s="38">
        <f t="shared" si="3"/>
        <v>6.2567588444307125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H34" s="28"/>
    </row>
    <row r="35" spans="1:34" x14ac:dyDescent="0.2">
      <c r="A35" s="28">
        <v>2002</v>
      </c>
      <c r="B35" s="28">
        <v>145</v>
      </c>
      <c r="C35" s="37">
        <v>56</v>
      </c>
      <c r="D35" s="37">
        <v>7</v>
      </c>
      <c r="E35" s="28">
        <f t="shared" si="16"/>
        <v>208</v>
      </c>
      <c r="F35" s="28" t="s">
        <v>31</v>
      </c>
      <c r="G35" s="37">
        <v>10620.5</v>
      </c>
      <c r="H35" s="37">
        <v>13180</v>
      </c>
      <c r="I35" s="37">
        <v>2332</v>
      </c>
      <c r="J35" s="36">
        <f t="shared" si="1"/>
        <v>26132.5</v>
      </c>
      <c r="K35" s="28"/>
      <c r="L35" s="32">
        <v>2002</v>
      </c>
      <c r="M35" s="38">
        <f t="shared" si="3"/>
        <v>13.652841203333175</v>
      </c>
      <c r="N35" s="38">
        <f t="shared" si="3"/>
        <v>4.248861911987861</v>
      </c>
      <c r="O35" s="38">
        <f t="shared" si="3"/>
        <v>3.001715265866209</v>
      </c>
      <c r="P35" s="38">
        <f t="shared" si="3"/>
        <v>7.9594374820625653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x14ac:dyDescent="0.2">
      <c r="A36" s="28">
        <v>2003</v>
      </c>
      <c r="B36" s="28">
        <v>87</v>
      </c>
      <c r="C36" s="28">
        <v>61</v>
      </c>
      <c r="D36" s="28">
        <v>24</v>
      </c>
      <c r="E36" s="28">
        <f t="shared" si="16"/>
        <v>172</v>
      </c>
      <c r="F36" s="28" t="s">
        <v>31</v>
      </c>
      <c r="G36" s="37">
        <v>10629</v>
      </c>
      <c r="H36" s="37">
        <v>13323</v>
      </c>
      <c r="I36" s="37">
        <v>2350</v>
      </c>
      <c r="J36" s="36">
        <f t="shared" si="1"/>
        <v>26302</v>
      </c>
      <c r="K36" s="28"/>
      <c r="L36" s="32">
        <v>2003</v>
      </c>
      <c r="M36" s="38">
        <f t="shared" si="3"/>
        <v>8.1851538244425637</v>
      </c>
      <c r="N36" s="38">
        <f t="shared" si="3"/>
        <v>4.5785483749906177</v>
      </c>
      <c r="O36" s="38">
        <f t="shared" si="3"/>
        <v>10.212765957446807</v>
      </c>
      <c r="P36" s="38">
        <f t="shared" si="3"/>
        <v>6.5394266595696147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x14ac:dyDescent="0.2">
      <c r="A37" s="28">
        <v>2004</v>
      </c>
      <c r="B37" s="28">
        <v>60</v>
      </c>
      <c r="C37" s="28">
        <v>108</v>
      </c>
      <c r="D37" s="28">
        <v>4</v>
      </c>
      <c r="E37" s="28">
        <f t="shared" si="16"/>
        <v>172</v>
      </c>
      <c r="F37" s="28" t="s">
        <v>31</v>
      </c>
      <c r="G37" s="37">
        <v>10669</v>
      </c>
      <c r="H37" s="37">
        <v>13419.5</v>
      </c>
      <c r="I37" s="37">
        <v>2350</v>
      </c>
      <c r="J37" s="36">
        <f t="shared" si="1"/>
        <v>26438.5</v>
      </c>
      <c r="K37" s="28"/>
      <c r="L37" s="32">
        <v>2004</v>
      </c>
      <c r="M37" s="38">
        <f t="shared" si="3"/>
        <v>5.6237698003561718</v>
      </c>
      <c r="N37" s="38">
        <f t="shared" si="3"/>
        <v>8.0479898654942446</v>
      </c>
      <c r="O37" s="38">
        <f t="shared" si="3"/>
        <v>1.7021276595744681</v>
      </c>
      <c r="P37" s="38">
        <f t="shared" si="3"/>
        <v>6.5056640883559957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x14ac:dyDescent="0.2">
      <c r="A38" s="28">
        <v>2005</v>
      </c>
      <c r="B38" s="28">
        <v>87</v>
      </c>
      <c r="C38" s="37">
        <v>56</v>
      </c>
      <c r="D38" s="37">
        <v>5</v>
      </c>
      <c r="E38" s="28">
        <f t="shared" si="16"/>
        <v>148</v>
      </c>
      <c r="F38" s="28" t="s">
        <v>31</v>
      </c>
      <c r="G38" s="37">
        <v>10746</v>
      </c>
      <c r="H38" s="37">
        <v>13566</v>
      </c>
      <c r="I38" s="37">
        <v>2336</v>
      </c>
      <c r="J38" s="36">
        <f t="shared" si="1"/>
        <v>26648</v>
      </c>
      <c r="K38" s="28"/>
      <c r="L38" s="32">
        <v>2005</v>
      </c>
      <c r="M38" s="38">
        <f t="shared" si="3"/>
        <v>8.0960357342266889</v>
      </c>
      <c r="N38" s="38">
        <f t="shared" si="3"/>
        <v>4.1279669762641893</v>
      </c>
      <c r="O38" s="38">
        <f t="shared" si="3"/>
        <v>2.1404109589041096</v>
      </c>
      <c r="P38" s="38">
        <f t="shared" si="3"/>
        <v>5.5538877214049842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x14ac:dyDescent="0.2">
      <c r="A39" s="28">
        <v>2006</v>
      </c>
      <c r="B39" s="28">
        <v>104</v>
      </c>
      <c r="C39" s="37">
        <v>92</v>
      </c>
      <c r="D39" s="37">
        <v>8</v>
      </c>
      <c r="E39" s="28">
        <f t="shared" si="16"/>
        <v>204</v>
      </c>
      <c r="F39" s="28" t="s">
        <v>31</v>
      </c>
      <c r="G39" s="37">
        <v>10802</v>
      </c>
      <c r="H39" s="37">
        <v>13722.5</v>
      </c>
      <c r="I39" s="37">
        <v>2320</v>
      </c>
      <c r="J39" s="36">
        <f t="shared" si="1"/>
        <v>26844.5</v>
      </c>
      <c r="K39" s="28"/>
      <c r="L39" s="32">
        <v>2006</v>
      </c>
      <c r="M39" s="38">
        <f t="shared" si="3"/>
        <v>9.6278466950564709</v>
      </c>
      <c r="N39" s="38">
        <f t="shared" si="3"/>
        <v>6.7043177263618148</v>
      </c>
      <c r="O39" s="38">
        <f t="shared" si="3"/>
        <v>3.4482758620689653</v>
      </c>
      <c r="P39" s="38">
        <f t="shared" si="3"/>
        <v>7.5993220212706518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x14ac:dyDescent="0.2">
      <c r="A40" s="28">
        <v>2007</v>
      </c>
      <c r="B40" s="28">
        <v>121</v>
      </c>
      <c r="C40" s="37">
        <v>135</v>
      </c>
      <c r="D40" s="37">
        <v>6</v>
      </c>
      <c r="E40" s="28">
        <f t="shared" si="16"/>
        <v>262</v>
      </c>
      <c r="F40" s="28" t="s">
        <v>31</v>
      </c>
      <c r="G40" s="37">
        <v>10863</v>
      </c>
      <c r="H40" s="37">
        <v>13867</v>
      </c>
      <c r="I40" s="37">
        <v>2308</v>
      </c>
      <c r="J40" s="36">
        <f t="shared" si="1"/>
        <v>27038</v>
      </c>
      <c r="K40" s="28"/>
      <c r="L40" s="32">
        <v>2007</v>
      </c>
      <c r="M40" s="38">
        <f t="shared" si="3"/>
        <v>11.138727791586119</v>
      </c>
      <c r="N40" s="38">
        <f t="shared" si="3"/>
        <v>9.7353429004110463</v>
      </c>
      <c r="O40" s="38">
        <f t="shared" si="3"/>
        <v>2.5996533795493937</v>
      </c>
      <c r="P40" s="38">
        <f t="shared" si="3"/>
        <v>9.6900658332716922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x14ac:dyDescent="0.2">
      <c r="A41" s="28">
        <v>2008</v>
      </c>
      <c r="B41" s="28">
        <v>55</v>
      </c>
      <c r="C41" s="28">
        <v>127</v>
      </c>
      <c r="D41" s="28">
        <v>22</v>
      </c>
      <c r="E41" s="28">
        <f t="shared" si="16"/>
        <v>204</v>
      </c>
      <c r="F41" s="28"/>
      <c r="G41" s="37">
        <v>10953.5</v>
      </c>
      <c r="H41" s="37">
        <v>14060</v>
      </c>
      <c r="I41" s="37">
        <v>2291</v>
      </c>
      <c r="J41" s="36">
        <f t="shared" si="1"/>
        <v>27304.5</v>
      </c>
      <c r="K41" s="28"/>
      <c r="L41" s="32">
        <v>2008</v>
      </c>
      <c r="M41" s="38">
        <f t="shared" si="3"/>
        <v>5.0212260921166747</v>
      </c>
      <c r="N41" s="38">
        <f t="shared" si="3"/>
        <v>9.0327169274537695</v>
      </c>
      <c r="O41" s="38">
        <f t="shared" si="3"/>
        <v>9.6027935399388902</v>
      </c>
      <c r="P41" s="38">
        <f t="shared" si="3"/>
        <v>7.4712959402296324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x14ac:dyDescent="0.2">
      <c r="A42" s="28">
        <v>2009</v>
      </c>
      <c r="B42" s="28">
        <v>94</v>
      </c>
      <c r="C42" s="28">
        <v>115</v>
      </c>
      <c r="D42" s="28">
        <v>20</v>
      </c>
      <c r="E42" s="28">
        <f t="shared" si="16"/>
        <v>229</v>
      </c>
      <c r="F42" s="28"/>
      <c r="G42" s="37">
        <v>11064</v>
      </c>
      <c r="H42" s="37">
        <v>14260</v>
      </c>
      <c r="I42" s="37">
        <v>2271</v>
      </c>
      <c r="J42" s="37">
        <v>27595</v>
      </c>
      <c r="K42" s="28"/>
      <c r="L42" s="32">
        <v>2009</v>
      </c>
      <c r="M42" s="38">
        <f t="shared" si="3"/>
        <v>8.4960231381055671</v>
      </c>
      <c r="N42" s="38">
        <f t="shared" si="3"/>
        <v>8.064516129032258</v>
      </c>
      <c r="O42" s="38">
        <f t="shared" si="3"/>
        <v>8.806693086745927</v>
      </c>
      <c r="P42" s="38">
        <f t="shared" si="3"/>
        <v>8.2986048197137166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x14ac:dyDescent="0.2">
      <c r="A43" s="28">
        <v>2010</v>
      </c>
      <c r="B43" s="28">
        <v>101</v>
      </c>
      <c r="C43" s="28">
        <v>130</v>
      </c>
      <c r="D43" s="28">
        <v>10</v>
      </c>
      <c r="E43" s="28">
        <f t="shared" si="16"/>
        <v>241</v>
      </c>
      <c r="F43" s="28"/>
      <c r="G43" s="28">
        <v>11156.5</v>
      </c>
      <c r="H43" s="28">
        <v>14452</v>
      </c>
      <c r="I43" s="28">
        <v>2262</v>
      </c>
      <c r="J43" s="28">
        <v>27870.5</v>
      </c>
      <c r="K43" s="28"/>
      <c r="L43" s="32">
        <v>2010</v>
      </c>
      <c r="M43" s="38">
        <f t="shared" si="3"/>
        <v>9.0530184197552988</v>
      </c>
      <c r="N43" s="38">
        <f t="shared" si="3"/>
        <v>8.995294768890119</v>
      </c>
      <c r="O43" s="38">
        <f t="shared" si="3"/>
        <v>4.4208664898320071</v>
      </c>
      <c r="P43" s="38">
        <f t="shared" si="3"/>
        <v>8.6471358604976594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x14ac:dyDescent="0.2">
      <c r="A44" s="28">
        <v>2011</v>
      </c>
      <c r="B44" s="28">
        <v>54</v>
      </c>
      <c r="C44" s="28">
        <v>110</v>
      </c>
      <c r="D44" s="28">
        <v>10</v>
      </c>
      <c r="E44" s="28">
        <f t="shared" si="16"/>
        <v>174</v>
      </c>
      <c r="F44" s="28"/>
      <c r="G44" s="28">
        <v>11226.5</v>
      </c>
      <c r="H44" s="28">
        <v>14714</v>
      </c>
      <c r="I44" s="28">
        <v>2240.5</v>
      </c>
      <c r="J44" s="28">
        <v>28181</v>
      </c>
      <c r="K44" s="28"/>
      <c r="L44" s="32">
        <v>2011</v>
      </c>
      <c r="M44" s="38">
        <f t="shared" si="3"/>
        <v>4.8100476551017683</v>
      </c>
      <c r="N44" s="38">
        <f t="shared" si="3"/>
        <v>7.4758733179285031</v>
      </c>
      <c r="O44" s="38">
        <f t="shared" si="3"/>
        <v>4.4632894443204645</v>
      </c>
      <c r="P44" s="38">
        <f t="shared" si="3"/>
        <v>6.1743728043717399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x14ac:dyDescent="0.2">
      <c r="A45" s="28">
        <v>2012</v>
      </c>
      <c r="B45" s="28">
        <v>70</v>
      </c>
      <c r="C45" s="28">
        <v>96</v>
      </c>
      <c r="D45" s="28">
        <v>11</v>
      </c>
      <c r="E45" s="28">
        <f t="shared" si="16"/>
        <v>177</v>
      </c>
      <c r="F45" s="28"/>
      <c r="G45" s="28">
        <v>11304.5</v>
      </c>
      <c r="H45" s="28">
        <v>14934.5</v>
      </c>
      <c r="I45" s="28">
        <v>2189.5</v>
      </c>
      <c r="J45" s="28">
        <v>28428.5</v>
      </c>
      <c r="K45" s="28"/>
      <c r="L45" s="32">
        <v>2012</v>
      </c>
      <c r="M45" s="38">
        <f t="shared" si="3"/>
        <v>6.1922243354416384</v>
      </c>
      <c r="N45" s="38">
        <f t="shared" si="3"/>
        <v>6.4280692356623925</v>
      </c>
      <c r="O45" s="38">
        <f t="shared" si="3"/>
        <v>5.0239780771865723</v>
      </c>
      <c r="P45" s="38">
        <f t="shared" si="3"/>
        <v>6.2261462968499917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x14ac:dyDescent="0.2">
      <c r="A46" s="28">
        <v>2013</v>
      </c>
      <c r="B46" s="28">
        <v>32</v>
      </c>
      <c r="C46" s="28">
        <v>116</v>
      </c>
      <c r="D46" s="28">
        <v>8</v>
      </c>
      <c r="E46" s="28">
        <f t="shared" si="16"/>
        <v>156</v>
      </c>
      <c r="F46" s="28"/>
      <c r="G46" s="28">
        <v>11369.5</v>
      </c>
      <c r="H46" s="28">
        <v>15054</v>
      </c>
      <c r="I46" s="28">
        <v>2160.5</v>
      </c>
      <c r="J46" s="28">
        <v>28584</v>
      </c>
      <c r="K46" s="28"/>
      <c r="L46" s="32">
        <v>2013</v>
      </c>
      <c r="M46" s="38">
        <f t="shared" ref="M46:P57" si="56">SUM(B46/G46*1000)</f>
        <v>2.8145476933902107</v>
      </c>
      <c r="N46" s="38">
        <f t="shared" si="56"/>
        <v>7.7055931978211776</v>
      </c>
      <c r="O46" s="38">
        <f t="shared" si="56"/>
        <v>3.7028465632955334</v>
      </c>
      <c r="P46" s="38">
        <f t="shared" si="56"/>
        <v>5.4575986565911005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 x14ac:dyDescent="0.2">
      <c r="A47" s="28">
        <v>2014</v>
      </c>
      <c r="B47" s="28">
        <v>100</v>
      </c>
      <c r="C47" s="28">
        <v>98</v>
      </c>
      <c r="D47" s="28">
        <v>5</v>
      </c>
      <c r="E47" s="28">
        <f t="shared" si="16"/>
        <v>203</v>
      </c>
      <c r="F47" s="28"/>
      <c r="G47" s="28">
        <v>11436.5</v>
      </c>
      <c r="H47" s="28">
        <v>15192.5</v>
      </c>
      <c r="I47" s="28">
        <v>2162</v>
      </c>
      <c r="J47" s="28">
        <v>28791</v>
      </c>
      <c r="K47" s="28"/>
      <c r="L47" s="32">
        <v>2014</v>
      </c>
      <c r="M47" s="38">
        <f t="shared" si="56"/>
        <v>8.7439338958597475</v>
      </c>
      <c r="N47" s="38">
        <f t="shared" si="56"/>
        <v>6.4505512588448246</v>
      </c>
      <c r="O47" s="38">
        <f t="shared" si="56"/>
        <v>2.3126734505087883</v>
      </c>
      <c r="P47" s="38">
        <f t="shared" si="56"/>
        <v>7.0508144906394357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x14ac:dyDescent="0.2">
      <c r="A48" s="28">
        <v>2015</v>
      </c>
      <c r="B48" s="28">
        <v>142</v>
      </c>
      <c r="C48" s="28">
        <v>101</v>
      </c>
      <c r="D48" s="28">
        <v>3</v>
      </c>
      <c r="E48" s="28">
        <f t="shared" si="16"/>
        <v>246</v>
      </c>
      <c r="F48" s="28"/>
      <c r="G48" s="28">
        <v>11470.5</v>
      </c>
      <c r="H48" s="28">
        <v>15332</v>
      </c>
      <c r="I48" s="28">
        <v>2147</v>
      </c>
      <c r="J48" s="28">
        <v>28949.5</v>
      </c>
      <c r="K48" s="28"/>
      <c r="L48" s="32">
        <v>2015</v>
      </c>
      <c r="M48" s="38">
        <f t="shared" si="56"/>
        <v>12.379582407044158</v>
      </c>
      <c r="N48" s="38">
        <f t="shared" si="56"/>
        <v>6.5875293503782943</v>
      </c>
      <c r="O48" s="38">
        <f t="shared" si="56"/>
        <v>1.3972985561248255</v>
      </c>
      <c r="P48" s="38">
        <f t="shared" si="56"/>
        <v>8.4975560890516242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x14ac:dyDescent="0.2">
      <c r="A49" s="28">
        <v>2016</v>
      </c>
      <c r="B49" s="28">
        <v>60</v>
      </c>
      <c r="C49" s="28">
        <v>137</v>
      </c>
      <c r="D49" s="28">
        <v>13</v>
      </c>
      <c r="E49" s="28">
        <f t="shared" si="16"/>
        <v>210</v>
      </c>
      <c r="F49" s="28"/>
      <c r="G49" s="28">
        <v>11513</v>
      </c>
      <c r="H49" s="28">
        <v>15459.5</v>
      </c>
      <c r="I49" s="28">
        <v>2126</v>
      </c>
      <c r="J49" s="28">
        <v>29098.5</v>
      </c>
      <c r="K49" s="28"/>
      <c r="L49" s="32">
        <v>2016</v>
      </c>
      <c r="M49" s="38">
        <f>SUM(B49/G49*1000)</f>
        <v>5.211500043429167</v>
      </c>
      <c r="N49" s="38">
        <f t="shared" si="56"/>
        <v>8.861864872731978</v>
      </c>
      <c r="O49" s="38">
        <f t="shared" si="56"/>
        <v>6.1147695202257761</v>
      </c>
      <c r="P49" s="38">
        <f t="shared" si="56"/>
        <v>7.2168668488066396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4" x14ac:dyDescent="0.2">
      <c r="A50" s="28">
        <v>2017</v>
      </c>
      <c r="B50" s="28">
        <v>63</v>
      </c>
      <c r="C50" s="28">
        <v>135</v>
      </c>
      <c r="D50" s="28">
        <v>6</v>
      </c>
      <c r="E50" s="28">
        <f t="shared" si="16"/>
        <v>204</v>
      </c>
      <c r="F50" s="28"/>
      <c r="G50" s="28">
        <v>11621</v>
      </c>
      <c r="H50" s="28">
        <v>15642</v>
      </c>
      <c r="I50" s="28">
        <v>2088.5</v>
      </c>
      <c r="J50" s="28">
        <v>29351.5</v>
      </c>
      <c r="K50" s="28"/>
      <c r="L50" s="32">
        <v>2017</v>
      </c>
      <c r="M50" s="38">
        <f>SUM(B50/G50*1000)</f>
        <v>5.421220204801652</v>
      </c>
      <c r="N50" s="38">
        <f t="shared" si="56"/>
        <v>8.6306098964326807</v>
      </c>
      <c r="O50" s="38">
        <f t="shared" si="56"/>
        <v>2.8728752693320567</v>
      </c>
      <c r="P50" s="38">
        <f t="shared" si="56"/>
        <v>6.9502410438989486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x14ac:dyDescent="0.2">
      <c r="A51" s="28">
        <v>2018</v>
      </c>
      <c r="B51" s="28">
        <v>20</v>
      </c>
      <c r="C51" s="28">
        <v>108</v>
      </c>
      <c r="D51" s="28">
        <v>4</v>
      </c>
      <c r="E51" s="28">
        <f t="shared" si="16"/>
        <v>132</v>
      </c>
      <c r="F51" s="28"/>
      <c r="G51" s="28">
        <v>11710</v>
      </c>
      <c r="H51" s="28">
        <v>15865</v>
      </c>
      <c r="I51" s="28">
        <v>2065</v>
      </c>
      <c r="J51" s="28">
        <v>29639</v>
      </c>
      <c r="K51" s="28"/>
      <c r="L51" s="32">
        <v>2018</v>
      </c>
      <c r="M51" s="38">
        <f t="shared" si="56"/>
        <v>1.7079419299743808</v>
      </c>
      <c r="N51" s="38">
        <f t="shared" si="56"/>
        <v>6.8074377560668138</v>
      </c>
      <c r="O51" s="38">
        <f t="shared" si="56"/>
        <v>1.937046004842615</v>
      </c>
      <c r="P51" s="38">
        <f t="shared" si="56"/>
        <v>4.4535915516717832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x14ac:dyDescent="0.2">
      <c r="A52" s="28">
        <v>2019</v>
      </c>
      <c r="B52" s="28">
        <v>74</v>
      </c>
      <c r="C52" s="28">
        <v>147</v>
      </c>
      <c r="D52" s="28">
        <v>6</v>
      </c>
      <c r="E52" s="28">
        <f t="shared" si="16"/>
        <v>227</v>
      </c>
      <c r="F52" s="28"/>
      <c r="G52" s="28">
        <v>11711</v>
      </c>
      <c r="H52" s="28">
        <v>16060.5</v>
      </c>
      <c r="I52" s="28">
        <v>2065</v>
      </c>
      <c r="J52" s="28">
        <v>29837</v>
      </c>
      <c r="K52" s="28"/>
      <c r="L52" s="32">
        <v>2019</v>
      </c>
      <c r="M52" s="38">
        <f t="shared" si="56"/>
        <v>6.3188455298437365</v>
      </c>
      <c r="N52" s="38">
        <f t="shared" si="56"/>
        <v>9.1528906322966286</v>
      </c>
      <c r="O52" s="38">
        <f t="shared" si="56"/>
        <v>2.9055690072639222</v>
      </c>
      <c r="P52" s="38">
        <f t="shared" si="56"/>
        <v>7.6080034856051215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34" x14ac:dyDescent="0.2">
      <c r="A53" s="28">
        <v>2020</v>
      </c>
      <c r="B53" s="28">
        <v>79</v>
      </c>
      <c r="C53" s="28">
        <v>133</v>
      </c>
      <c r="D53" s="28">
        <v>7</v>
      </c>
      <c r="E53" s="28">
        <f t="shared" si="16"/>
        <v>219</v>
      </c>
      <c r="F53" s="28"/>
      <c r="G53" s="28">
        <v>11692</v>
      </c>
      <c r="H53" s="28">
        <v>16252</v>
      </c>
      <c r="I53" s="28">
        <v>2062.5</v>
      </c>
      <c r="J53" s="28">
        <v>30007</v>
      </c>
      <c r="K53" s="28"/>
      <c r="L53" s="32">
        <v>2020</v>
      </c>
      <c r="M53" s="38">
        <f t="shared" ref="M53:M58" si="57">SUM(B53/G53*1000)</f>
        <v>6.756756756756757</v>
      </c>
      <c r="N53" s="38">
        <f t="shared" si="56"/>
        <v>8.1836081713019944</v>
      </c>
      <c r="O53" s="38">
        <f t="shared" si="56"/>
        <v>3.393939393939394</v>
      </c>
      <c r="P53" s="38">
        <f t="shared" si="56"/>
        <v>7.2982970640183957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x14ac:dyDescent="0.2">
      <c r="A54" s="28">
        <v>2021</v>
      </c>
      <c r="B54" s="28">
        <v>13</v>
      </c>
      <c r="C54" s="28">
        <v>134</v>
      </c>
      <c r="D54" s="28">
        <v>12</v>
      </c>
      <c r="E54" s="28">
        <f t="shared" si="16"/>
        <v>159</v>
      </c>
      <c r="F54" s="28"/>
      <c r="G54" s="40">
        <f>(11705+11742)/2</f>
        <v>11723.5</v>
      </c>
      <c r="H54" s="40">
        <f>(16356+16547)/2</f>
        <v>16451.5</v>
      </c>
      <c r="I54" s="40">
        <f>(2068+2055)/2</f>
        <v>2061.5</v>
      </c>
      <c r="J54" s="40">
        <f>(30129+30344)/2</f>
        <v>30236.5</v>
      </c>
      <c r="K54" s="28"/>
      <c r="L54" s="32">
        <v>2021</v>
      </c>
      <c r="M54" s="38">
        <f t="shared" si="57"/>
        <v>1.1088838657397535</v>
      </c>
      <c r="N54" s="38">
        <f t="shared" si="56"/>
        <v>8.1451539373309423</v>
      </c>
      <c r="O54" s="38">
        <f t="shared" si="56"/>
        <v>5.8210041232112539</v>
      </c>
      <c r="P54" s="38">
        <f t="shared" si="56"/>
        <v>5.2585451358457496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x14ac:dyDescent="0.2">
      <c r="A55" s="28">
        <v>2022</v>
      </c>
      <c r="B55" s="28">
        <v>8</v>
      </c>
      <c r="C55" s="28">
        <v>114</v>
      </c>
      <c r="D55" s="28">
        <v>4</v>
      </c>
      <c r="E55" s="28">
        <f t="shared" si="16"/>
        <v>126</v>
      </c>
      <c r="F55" s="28"/>
      <c r="G55" s="40">
        <v>11750</v>
      </c>
      <c r="H55" s="40">
        <v>16552</v>
      </c>
      <c r="I55" s="40">
        <v>2050</v>
      </c>
      <c r="J55" s="40">
        <v>30352</v>
      </c>
      <c r="K55" s="28"/>
      <c r="L55" s="32">
        <v>2022</v>
      </c>
      <c r="M55" s="38">
        <f t="shared" si="57"/>
        <v>0.68085106382978722</v>
      </c>
      <c r="N55" s="38">
        <f t="shared" si="56"/>
        <v>6.8873852102464959</v>
      </c>
      <c r="O55" s="38">
        <f t="shared" si="56"/>
        <v>1.9512195121951219</v>
      </c>
      <c r="P55" s="38">
        <f t="shared" si="56"/>
        <v>4.1512915129151295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x14ac:dyDescent="0.2">
      <c r="A56" s="28">
        <v>2023</v>
      </c>
      <c r="B56" s="28">
        <v>78</v>
      </c>
      <c r="C56" s="28">
        <v>122</v>
      </c>
      <c r="D56" s="28">
        <v>2</v>
      </c>
      <c r="E56" s="28">
        <f t="shared" si="16"/>
        <v>202</v>
      </c>
      <c r="F56" s="28"/>
      <c r="G56" s="40">
        <v>11784.5</v>
      </c>
      <c r="H56" s="40">
        <v>16620</v>
      </c>
      <c r="I56" s="40">
        <v>2045.5</v>
      </c>
      <c r="J56" s="40">
        <v>30450</v>
      </c>
      <c r="K56" s="28"/>
      <c r="L56" s="32">
        <v>2023</v>
      </c>
      <c r="M56" s="38">
        <f t="shared" si="57"/>
        <v>6.6188637617209043</v>
      </c>
      <c r="N56" s="38">
        <f t="shared" si="56"/>
        <v>7.3405535499398313</v>
      </c>
      <c r="O56" s="38">
        <f t="shared" si="56"/>
        <v>0.97775604986555853</v>
      </c>
      <c r="P56" s="38">
        <f t="shared" si="56"/>
        <v>6.6338259441707716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1:34" x14ac:dyDescent="0.2">
      <c r="A57" s="28">
        <v>2024</v>
      </c>
      <c r="B57" s="28">
        <v>74</v>
      </c>
      <c r="C57" s="28">
        <v>56</v>
      </c>
      <c r="D57" s="28">
        <v>2</v>
      </c>
      <c r="E57" s="28">
        <f t="shared" si="16"/>
        <v>132</v>
      </c>
      <c r="F57" s="28"/>
      <c r="G57" s="28">
        <v>11839</v>
      </c>
      <c r="H57" s="40">
        <v>16739.5</v>
      </c>
      <c r="I57" s="28">
        <v>2019</v>
      </c>
      <c r="J57" s="28">
        <v>30598</v>
      </c>
      <c r="K57" s="28"/>
      <c r="L57" s="28">
        <v>2024</v>
      </c>
      <c r="M57" s="38">
        <f t="shared" si="57"/>
        <v>6.2505279162091396</v>
      </c>
      <c r="N57" s="38">
        <f t="shared" si="56"/>
        <v>3.3453806864004303</v>
      </c>
      <c r="O57" s="38">
        <f t="shared" si="56"/>
        <v>0.9905894006934125</v>
      </c>
      <c r="P57" s="38">
        <f t="shared" si="56"/>
        <v>4.3140074514674165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 x14ac:dyDescent="0.2">
      <c r="A58" s="28">
        <v>2025</v>
      </c>
      <c r="B58" s="43">
        <f>Blad1!BE19</f>
        <v>43</v>
      </c>
      <c r="C58" s="43">
        <f>Blad1!BE21</f>
        <v>129</v>
      </c>
      <c r="D58" s="43">
        <f>Blad1!BE22</f>
        <v>9</v>
      </c>
      <c r="E58" s="28">
        <f t="shared" si="16"/>
        <v>181</v>
      </c>
      <c r="G58" s="28">
        <v>11911.5</v>
      </c>
      <c r="H58" s="40">
        <v>16842.5</v>
      </c>
      <c r="I58" s="28">
        <v>1991</v>
      </c>
      <c r="J58" s="28">
        <v>30745</v>
      </c>
      <c r="L58" s="32">
        <v>2025</v>
      </c>
      <c r="M58" s="38">
        <f t="shared" si="57"/>
        <v>3.6099567644713093</v>
      </c>
      <c r="N58" s="38">
        <f t="shared" ref="N58" si="58">SUM(C58/H58*1000)</f>
        <v>7.6591954876057597</v>
      </c>
      <c r="O58" s="38">
        <f t="shared" ref="O58" si="59">SUM(D58/I58*1000)</f>
        <v>4.5203415369161224</v>
      </c>
      <c r="P58" s="38">
        <f t="shared" ref="P58" si="60">SUM(E58/J58*1000)</f>
        <v>5.8871361196942589</v>
      </c>
      <c r="S58" s="44" t="s">
        <v>44</v>
      </c>
      <c r="T58" s="44"/>
      <c r="U58" s="44"/>
      <c r="AC58" s="28"/>
      <c r="AD58" s="28"/>
      <c r="AE58" s="28"/>
      <c r="AF58" s="28"/>
      <c r="AG58" s="28"/>
    </row>
    <row r="59" spans="1:34" x14ac:dyDescent="0.2">
      <c r="AC59" s="28"/>
      <c r="AD59" s="28"/>
      <c r="AE59" s="28"/>
      <c r="AF59" s="28"/>
      <c r="AG59" s="28"/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2026-06-23T08:20:22Z</cp:lastPrinted>
  <dcterms:created xsi:type="dcterms:W3CDTF">2006-07-19T11:40:55Z</dcterms:created>
  <dcterms:modified xsi:type="dcterms:W3CDTF">2026-06-24T13:19:38Z</dcterms:modified>
</cp:coreProperties>
</file>