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492DA874-EC45-4085-ACBD-1F68DDBC6A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75" i="1" l="1"/>
  <c r="E775" i="1"/>
  <c r="E259" i="2"/>
  <c r="G259" i="2"/>
  <c r="G774" i="1"/>
  <c r="E774" i="1"/>
  <c r="G773" i="1"/>
  <c r="E773" i="1"/>
  <c r="G772" i="1"/>
  <c r="E772" i="1"/>
  <c r="G258" i="2"/>
  <c r="E258" i="2"/>
  <c r="C259" i="2"/>
  <c r="C260" i="2"/>
  <c r="C261" i="2"/>
  <c r="C258" i="2"/>
  <c r="G771" i="1"/>
  <c r="E771" i="1"/>
  <c r="G770" i="1"/>
  <c r="E770" i="1"/>
  <c r="C771" i="1"/>
  <c r="C772" i="1"/>
  <c r="C773" i="1"/>
  <c r="C774" i="1"/>
  <c r="C775" i="1"/>
  <c r="C776" i="1"/>
  <c r="C777" i="1"/>
  <c r="C778" i="1"/>
  <c r="C779" i="1"/>
  <c r="C780" i="1"/>
  <c r="C781" i="1"/>
  <c r="C770" i="1"/>
  <c r="C65" i="3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<sst xmlns="http://schemas.openxmlformats.org/spreadsheetml/2006/main" count="1095" uniqueCount="32">
  <si>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</si>
  <si>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</si>
  <si>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</si>
  <si>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</si>
  <si>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</si>
  <si>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</si>
  <si>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</si>
  <si>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</si>
  <si>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</si>
  <si>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</si>
  <si>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</si>
  <si>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</si>
  <si>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</si>
  <si>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</si>
  <si>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</si>
  <si>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</si>
  <si>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</si>
  <si>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</si>
  <si>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</si>
  <si>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</si>
  <si>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</si>
  <si>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</si>
  <si>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</si>
  <si>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</si>
  <si>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</si>
  <si>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</si>
  <si>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</si>
  <si>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</si>
  <si>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</si>
  <si>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</si>
  <si>
    <t>Uppgifterna för reviderades våren 2025.</t>
  </si>
  <si>
    <t>Uppgifterna reviderades våren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</si>
</sst>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Tabell_månad!$C$2:$C$781</c:f>
              <c:strCache>
                <c:ptCount val="780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  <c:pt idx="768">
                  <c:v>jan.25</c:v>
                </c:pt>
                <c:pt idx="769">
                  <c:v>feb.25</c:v>
                </c:pt>
                <c:pt idx="770">
                  <c:v>mar.25</c:v>
                </c:pt>
                <c:pt idx="771">
                  <c:v>apr.25</c:v>
                </c:pt>
                <c:pt idx="772">
                  <c:v>maj.25</c:v>
                </c:pt>
                <c:pt idx="773">
                  <c:v>jun.25</c:v>
                </c:pt>
                <c:pt idx="774">
                  <c:v>jul.25</c:v>
                </c:pt>
                <c:pt idx="775">
                  <c:v>aug.25</c:v>
                </c:pt>
                <c:pt idx="776">
                  <c:v>sep.25</c:v>
                </c:pt>
                <c:pt idx="777">
                  <c:v>okt.25</c:v>
                </c:pt>
                <c:pt idx="778">
                  <c:v>nov.25</c:v>
                </c:pt>
                <c:pt idx="779">
                  <c:v>dec.25</c:v>
                </c:pt>
              </c:strCache>
            </c:strRef>
          </c:cat>
          <c:val>
            <c:numRef>
              <c:f>Tabell_månad!$D$2:$D$781</c:f>
              <c:numCache>
                <c:formatCode>0.0</c:formatCode>
                <c:ptCount val="780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1.3</c:v>
                </c:pt>
                <c:pt idx="649">
                  <c:v>1.6</c:v>
                </c:pt>
                <c:pt idx="650">
                  <c:v>2.5</c:v>
                </c:pt>
                <c:pt idx="651">
                  <c:v>5.2</c:v>
                </c:pt>
                <c:pt idx="652">
                  <c:v>8.3000000000000007</c:v>
                </c:pt>
                <c:pt idx="653">
                  <c:v>12.6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7.4</c:v>
                </c:pt>
                <c:pt idx="658">
                  <c:v>5.7</c:v>
                </c:pt>
                <c:pt idx="659">
                  <c:v>3.9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14.1</c:v>
                </c:pt>
                <c:pt idx="666">
                  <c:v>17.399999999999999</c:v>
                </c:pt>
                <c:pt idx="667">
                  <c:v>15.6</c:v>
                </c:pt>
                <c:pt idx="668">
                  <c:v>13.5</c:v>
                </c:pt>
                <c:pt idx="669">
                  <c:v>6.9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0</c:v>
                </c:pt>
                <c:pt idx="673">
                  <c:v>-0.5</c:v>
                </c:pt>
                <c:pt idx="674">
                  <c:v>1.7</c:v>
                </c:pt>
                <c:pt idx="675">
                  <c:v>2.9</c:v>
                </c:pt>
                <c:pt idx="676">
                  <c:v>7.7</c:v>
                </c:pt>
                <c:pt idx="677">
                  <c:v>12.8</c:v>
                </c:pt>
                <c:pt idx="678">
                  <c:v>15.5</c:v>
                </c:pt>
                <c:pt idx="679">
                  <c:v>15.8</c:v>
                </c:pt>
                <c:pt idx="680">
                  <c:v>12.7</c:v>
                </c:pt>
                <c:pt idx="681">
                  <c:v>7.5</c:v>
                </c:pt>
                <c:pt idx="682">
                  <c:v>4.5999999999999996</c:v>
                </c:pt>
                <c:pt idx="683">
                  <c:v>2.2999999999999998</c:v>
                </c:pt>
                <c:pt idx="684">
                  <c:v>0</c:v>
                </c:pt>
                <c:pt idx="685">
                  <c:v>-4.5</c:v>
                </c:pt>
                <c:pt idx="686">
                  <c:v>-3.1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-0.9</c:v>
                </c:pt>
                <c:pt idx="697">
                  <c:v>1.1000000000000001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15.1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6.9</c:v>
                </c:pt>
                <c:pt idx="706">
                  <c:v>4.4000000000000004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-0.5</c:v>
                </c:pt>
                <c:pt idx="721">
                  <c:v>-2.5</c:v>
                </c:pt>
                <c:pt idx="722">
                  <c:v>1.7</c:v>
                </c:pt>
                <c:pt idx="723">
                  <c:v>3.9</c:v>
                </c:pt>
                <c:pt idx="724">
                  <c:v>8.3000000000000007</c:v>
                </c:pt>
                <c:pt idx="725">
                  <c:v>16.3</c:v>
                </c:pt>
                <c:pt idx="726">
                  <c:v>19.8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3.8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8.6999999999999993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-0.7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1.9</c:v>
                </c:pt>
                <c:pt idx="755">
                  <c:v>-1.5</c:v>
                </c:pt>
                <c:pt idx="756">
                  <c:v>-3.1</c:v>
                </c:pt>
                <c:pt idx="757">
                  <c:v>-1.1000000000000001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  <c:pt idx="768">
                  <c:v>0.9</c:v>
                </c:pt>
                <c:pt idx="769">
                  <c:v>-0.3</c:v>
                </c:pt>
                <c:pt idx="770">
                  <c:v>2.8</c:v>
                </c:pt>
                <c:pt idx="771">
                  <c:v>5.4</c:v>
                </c:pt>
                <c:pt idx="772">
                  <c:v>7.9</c:v>
                </c:pt>
                <c:pt idx="773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1961–2024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0.20000000000000018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7785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81" totalsRowShown="0" headerRowDxfId="12">
  <autoFilter ref="A1:G781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61" totalsRowShown="0" headerRowDxfId="11">
  <autoFilter ref="A1:G261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83"/>
  <sheetViews>
    <sheetView showGridLines="0" workbookViewId="0">
      <pane ySplit="1" topLeftCell="A759" activePane="bottomLeft" state="frozen"/>
      <selection pane="bottomLeft" activeCell="D776" sqref="D776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94.7</v>
      </c>
      <c r="G451" s="4">
        <f>Månad[[#This Row],[Nederbörd för perioden]]/$K$7*100</f>
        <v>182.11538461538461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75.5</v>
      </c>
      <c r="G463" s="4">
        <f>Månad[[#This Row],[Nederbörd för perioden]]/$K$7*100</f>
        <v>145.19230769230768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53.2</v>
      </c>
      <c r="G475" s="4">
        <f>Månad[[#This Row],[Nederbörd för perioden]]/$K$7*100</f>
        <v>102.30769230769232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37.799999999999997</v>
      </c>
      <c r="G487" s="4">
        <f>Månad[[#This Row],[Nederbörd för perioden]]/$K$7*100</f>
        <v>72.692307692307693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63.6</v>
      </c>
      <c r="G499" s="4">
        <f>Månad[[#This Row],[Nederbörd för perioden]]/$K$7*100</f>
        <v>122.30769230769232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42.4</v>
      </c>
      <c r="G511" s="4">
        <f>Månad[[#This Row],[Nederbörd för perioden]]/$K$7*100</f>
        <v>81.538461538461533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39</v>
      </c>
      <c r="G523" s="4">
        <f>Månad[[#This Row],[Nederbörd för perioden]]/$K$7*100</f>
        <v>75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78.099999999999994</v>
      </c>
      <c r="G535" s="4">
        <f>Månad[[#This Row],[Nederbörd för perioden]]/$K$7*100</f>
        <v>150.19230769230768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33.799999999999997</v>
      </c>
      <c r="G547" s="4">
        <f>Månad[[#This Row],[Nederbörd för perioden]]/$K$7*100</f>
        <v>64.999999999999986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54.9</v>
      </c>
      <c r="G559" s="4">
        <f>Månad[[#This Row],[Nederbörd för perioden]]/$K$7*100</f>
        <v>105.57692307692308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60.9</v>
      </c>
      <c r="G571" s="4">
        <f>Månad[[#This Row],[Nederbörd för perioden]]/$K$7*100</f>
        <v>117.11538461538463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23.2</v>
      </c>
      <c r="G595" s="4">
        <f>Månad[[#This Row],[Nederbörd för perioden]]/$K$7*100</f>
        <v>44.615384615384613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55.1</v>
      </c>
      <c r="G607" s="4">
        <f>Månad[[#This Row],[Nederbörd för perioden]]/$K$7*100</f>
        <v>105.96153846153847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90.7</v>
      </c>
      <c r="G619" s="4">
        <f>Månad[[#This Row],[Nederbörd för perioden]]/$K$7*100</f>
        <v>174.42307692307693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52.9</v>
      </c>
      <c r="G631" s="4">
        <f>Månad[[#This Row],[Nederbörd för perioden]]/$K$7*100</f>
        <v>101.73076923076923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62.3</v>
      </c>
      <c r="G643" s="4">
        <f>Månad[[#This Row],[Nederbörd för perioden]]/$K$7*100</f>
        <v>119.80769230769231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1.3</v>
      </c>
      <c r="E650" s="13">
        <f>Månad[[#This Row],[Medeltemperatur]]-$J$2</f>
        <v>2.2000000000000002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1.6</v>
      </c>
      <c r="E651" s="4">
        <f>Månad[[#This Row],[Medeltemperatur]]-$J$3</f>
        <v>3.5</v>
      </c>
      <c r="F651" s="4">
        <v>23.2</v>
      </c>
      <c r="G651" s="4">
        <f>Månad[[#This Row],[Nederbörd för perioden]]/$K$3*100</f>
        <v>70.303030303030297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5.2</v>
      </c>
      <c r="E653" s="4">
        <f>Månad[[#This Row],[Medeltemperatur]]-$J$5</f>
        <v>1.4000000000000004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8.3000000000000007</v>
      </c>
      <c r="E654" s="4">
        <f>Månad[[#This Row],[Medeltemperatur]]-$J$6</f>
        <v>-0.29999999999999893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12.6</v>
      </c>
      <c r="E655" s="4">
        <f>Månad[[#This Row],[Medeltemperatur]]-$J$7</f>
        <v>-0.59999999999999964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7.4</v>
      </c>
      <c r="E659" s="4">
        <f>Månad[[#This Row],[Medeltemperatur]]-$J$11</f>
        <v>0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5.7</v>
      </c>
      <c r="E660" s="4">
        <f>Månad[[#This Row],[Medeltemperatur]]-$J$12</f>
        <v>2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3.9</v>
      </c>
      <c r="E661" s="4">
        <f>Månad[[#This Row],[Medeltemperatur]]-$J$13</f>
        <v>2.9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14.1</v>
      </c>
      <c r="E667" s="4">
        <f>Månad[[#This Row],[Medeltemperatur]]-$J$7</f>
        <v>0.90000000000000036</v>
      </c>
      <c r="F667" s="4">
        <v>55.6</v>
      </c>
      <c r="G667" s="4">
        <f>Månad[[#This Row],[Nederbörd för perioden]]/$K$7*100</f>
        <v>106.92307692307692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17.399999999999999</v>
      </c>
      <c r="E668" s="4">
        <f>Månad[[#This Row],[Medeltemperatur]]-$J$8</f>
        <v>0.39999999999999858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103.9</v>
      </c>
      <c r="G669" s="4">
        <f>Månad[[#This Row],[Nederbörd för perioden]]/$K$9*100</f>
        <v>167.58064516129033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13.5</v>
      </c>
      <c r="E670" s="4">
        <f>Månad[[#This Row],[Medeltemperatur]]-$J$10</f>
        <v>1.0999999999999996</v>
      </c>
      <c r="F670" s="4">
        <v>19.100000000000001</v>
      </c>
      <c r="G670" s="4">
        <f>Månad[[#This Row],[Nederbörd för perioden]]/$K$10*100</f>
        <v>32.372881355932201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6.9</v>
      </c>
      <c r="E671" s="4">
        <f>Månad[[#This Row],[Medeltemperatur]]-$J$11</f>
        <v>-0.5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</v>
      </c>
      <c r="G672" s="4">
        <f>Månad[[#This Row],[Nederbörd för perioden]]/$K$12*100</f>
        <v>123.4375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0</v>
      </c>
      <c r="E674" s="13">
        <f>Månad[[#This Row],[Medeltemperatur]]-$J$2</f>
        <v>0.9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23.2</v>
      </c>
      <c r="G676" s="4">
        <f>Månad[[#This Row],[Nederbörd för perioden]]/$K$4*100</f>
        <v>77.333333333333329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2.9</v>
      </c>
      <c r="E677" s="4">
        <f>Månad[[#This Row],[Medeltemperatur]]-$J$5</f>
        <v>-0.89999999999999991</v>
      </c>
      <c r="F677" s="4">
        <v>39.9</v>
      </c>
      <c r="G677" s="4">
        <f>Månad[[#This Row],[Nederbörd för perioden]]/$K$5*100</f>
        <v>142.5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7.7</v>
      </c>
      <c r="E678" s="4">
        <f>Månad[[#This Row],[Medeltemperatur]]-$J$6</f>
        <v>-0.89999999999999947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12.8</v>
      </c>
      <c r="E679" s="4">
        <f>Månad[[#This Row],[Medeltemperatur]]-$J$7</f>
        <v>-0.39999999999999858</v>
      </c>
      <c r="F679" s="4">
        <v>44.7</v>
      </c>
      <c r="G679" s="4">
        <f>Månad[[#This Row],[Nederbörd för perioden]]/$K$7*100</f>
        <v>85.961538461538467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15.5</v>
      </c>
      <c r="E680" s="4">
        <f>Månad[[#This Row],[Medeltemperatur]]-$J$8</f>
        <v>-1.5</v>
      </c>
      <c r="F680" s="4">
        <v>24.1</v>
      </c>
      <c r="G680" s="4">
        <f>Månad[[#This Row],[Nederbörd för perioden]]/$K$8*100</f>
        <v>51.276595744680854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15.8</v>
      </c>
      <c r="E681" s="4">
        <f>Månad[[#This Row],[Medeltemperatur]]-$J$9</f>
        <v>-0.69999999999999929</v>
      </c>
      <c r="F681" s="4">
        <v>83.9</v>
      </c>
      <c r="G681" s="4">
        <f>Månad[[#This Row],[Nederbörd för perioden]]/$K$9*100</f>
        <v>135.32258064516128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12.7</v>
      </c>
      <c r="E682" s="4">
        <f>Månad[[#This Row],[Medeltemperatur]]-$J$10</f>
        <v>0.29999999999999893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7.5</v>
      </c>
      <c r="E683" s="4">
        <f>Månad[[#This Row],[Medeltemperatur]]-$J$11</f>
        <v>9.9999999999999645E-2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4.5999999999999996</v>
      </c>
      <c r="E684" s="4">
        <f>Månad[[#This Row],[Medeltemperatur]]-$J$12</f>
        <v>0.89999999999999947</v>
      </c>
      <c r="F684" s="4">
        <v>70.900000000000006</v>
      </c>
      <c r="G684" s="4">
        <f>Månad[[#This Row],[Nederbörd för perioden]]/$K$12*100</f>
        <v>110.78125000000001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2.2999999999999998</v>
      </c>
      <c r="E685" s="4">
        <f>Månad[[#This Row],[Medeltemperatur]]-$J$13</f>
        <v>1.2999999999999998</v>
      </c>
      <c r="F685" s="4">
        <v>78.8</v>
      </c>
      <c r="G685" s="4">
        <f>Månad[[#This Row],[Nederbörd för perioden]]/$K$13*100</f>
        <v>135.86206896551724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-3.1</v>
      </c>
      <c r="E688" s="4">
        <f>Månad[[#This Row],[Medeltemperatur]]-$J$4</f>
        <v>-3.1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-0.9</v>
      </c>
      <c r="E698" s="13">
        <f>Månad[[#This Row],[Medeltemperatur]]-$J$2</f>
        <v>0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1.1000000000000001</v>
      </c>
      <c r="E699" s="4">
        <f>Månad[[#This Row],[Medeltemperatur]]-$J$3</f>
        <v>3</v>
      </c>
      <c r="F699" s="4">
        <v>43.1</v>
      </c>
      <c r="G699" s="4">
        <f>Månad[[#This Row],[Nederbörd för perioden]]/$K$3*100</f>
        <v>130.60606060606062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14.4</v>
      </c>
      <c r="G701" s="4">
        <f>Månad[[#This Row],[Nederbörd för perioden]]/$K$5*100</f>
        <v>51.428571428571438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15.1</v>
      </c>
      <c r="E703" s="4">
        <f>Månad[[#This Row],[Medeltemperatur]]-$J$7</f>
        <v>1.9000000000000004</v>
      </c>
      <c r="F703" s="4">
        <v>25.3</v>
      </c>
      <c r="G703" s="4">
        <f>Månad[[#This Row],[Nederbörd för perioden]]/$K$7*100</f>
        <v>48.653846153846153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47</v>
      </c>
      <c r="G704" s="4">
        <f>Månad[[#This Row],[Nederbörd för perioden]]/$K$8*100</f>
        <v>100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6.9</v>
      </c>
      <c r="E707" s="4">
        <f>Månad[[#This Row],[Medeltemperatur]]-$J$11</f>
        <v>-0.5</v>
      </c>
      <c r="F707" s="4">
        <v>84.3</v>
      </c>
      <c r="G707" s="4">
        <f>Månad[[#This Row],[Nederbörd för perioden]]/$K$11*100</f>
        <v>118.73239436619718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4.4000000000000004</v>
      </c>
      <c r="E708" s="4">
        <f>Månad[[#This Row],[Medeltemperatur]]-$J$12</f>
        <v>0.70000000000000018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31.8</v>
      </c>
      <c r="G711" s="4">
        <f>Månad[[#This Row],[Nederbörd för perioden]]/$K$3*100</f>
        <v>96.36363636363636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16.8</v>
      </c>
      <c r="G713" s="4">
        <f>Månad[[#This Row],[Nederbörd för perioden]]/$K$5*100</f>
        <v>60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31.9</v>
      </c>
      <c r="G714" s="4">
        <f>Månad[[#This Row],[Nederbörd för perioden]]/$K$6*100</f>
        <v>93.82352941176471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34</v>
      </c>
      <c r="G715" s="4">
        <f>Månad[[#This Row],[Nederbörd för perioden]]/$K$7*100</f>
        <v>65.384615384615387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31.5</v>
      </c>
      <c r="G717" s="4">
        <f>Månad[[#This Row],[Nederbörd för perioden]]/$K$9*100</f>
        <v>50.806451612903224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</v>
      </c>
      <c r="G718" s="4">
        <f>Månad[[#This Row],[Nederbörd för perioden]]/$K$10*100</f>
        <v>54.237288135593218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-0.5</v>
      </c>
      <c r="E722" s="13">
        <f>Månad[[#This Row],[Medeltemperatur]]-$J$2</f>
        <v>0.4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-2.5</v>
      </c>
      <c r="E723" s="4">
        <f>Månad[[#This Row],[Medeltemperatur]]-$J$3</f>
        <v>-0.60000000000000009</v>
      </c>
      <c r="F723" s="4">
        <v>17.100000000000001</v>
      </c>
      <c r="G723" s="4">
        <f>Månad[[#This Row],[Nederbörd för perioden]]/$K$3*100</f>
        <v>51.81818181818182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22.5</v>
      </c>
      <c r="G725" s="4">
        <f>Månad[[#This Row],[Nederbörd för perioden]]/$K$5*100</f>
        <v>80.357142857142861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8.3000000000000007</v>
      </c>
      <c r="E726" s="4">
        <f>Månad[[#This Row],[Medeltemperatur]]-$J$6</f>
        <v>-0.29999999999999893</v>
      </c>
      <c r="F726" s="4">
        <v>63.8</v>
      </c>
      <c r="G726" s="4">
        <f>Månad[[#This Row],[Nederbörd för perioden]]/$K$6*100</f>
        <v>187.64705882352942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13.7</v>
      </c>
      <c r="G727" s="4">
        <f>Månad[[#This Row],[Nederbörd för perioden]]/$K$7*100</f>
        <v>26.346153846153847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19.8</v>
      </c>
      <c r="E728" s="4">
        <f>Månad[[#This Row],[Medeltemperatur]]-$J$8</f>
        <v>2.8000000000000007</v>
      </c>
      <c r="F728" s="4">
        <v>49</v>
      </c>
      <c r="G728" s="4">
        <f>Månad[[#This Row],[Nederbörd för perioden]]/$K$8*100</f>
        <v>104.25531914893618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33</v>
      </c>
      <c r="G730" s="4">
        <f>Månad[[#This Row],[Nederbörd för perioden]]/$K$10*100</f>
        <v>55.932203389830505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3.8</v>
      </c>
      <c r="E732" s="4">
        <f>Månad[[#This Row],[Medeltemperatur]]-$J$12</f>
        <v>9.9999999999999645E-2</v>
      </c>
      <c r="F732" s="4">
        <v>23.8</v>
      </c>
      <c r="G732" s="4">
        <f>Månad[[#This Row],[Nederbörd för perioden]]/$K$12*100</f>
        <v>37.1875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38.9</v>
      </c>
      <c r="G733" s="4">
        <f>Månad[[#This Row],[Nederbörd för perioden]]/$K$13*100</f>
        <v>67.068965517241381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76.8</v>
      </c>
      <c r="G734" s="13">
        <f>Månad[[#This Row],[Nederbörd för perioden]]/$K$2*100</f>
        <v>160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56.1</v>
      </c>
      <c r="G735" s="4">
        <f>Månad[[#This Row],[Nederbörd för perioden]]/$K$3*100</f>
        <v>170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1.9</v>
      </c>
      <c r="G736" s="4">
        <f>Månad[[#This Row],[Nederbörd för perioden]]/$K$4*100</f>
        <v>6.3333333333333321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8.6999999999999993</v>
      </c>
      <c r="E738" s="4">
        <f>Månad[[#This Row],[Medeltemperatur]]-$J$6</f>
        <v>9.9999999999999645E-2</v>
      </c>
      <c r="F738" s="4">
        <v>28.3</v>
      </c>
      <c r="G738" s="4">
        <f>Månad[[#This Row],[Nederbörd för perioden]]/$K$6*100</f>
        <v>83.235294117647058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55.6</v>
      </c>
      <c r="G741" s="4">
        <f>Månad[[#This Row],[Nederbörd för perioden]]/$K$9*100</f>
        <v>89.677419354838719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67.3</v>
      </c>
      <c r="G742" s="4">
        <f>Månad[[#This Row],[Nederbörd för perioden]]/$K$10*100</f>
        <v>114.06779661016948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37.700000000000003</v>
      </c>
      <c r="G743" s="4">
        <f>Månad[[#This Row],[Nederbörd för perioden]]/$K$11*100</f>
        <v>53.098591549295783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36.4</v>
      </c>
      <c r="G744" s="4">
        <f>Månad[[#This Row],[Nederbörd för perioden]]/$K$12*100</f>
        <v>56.875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64.5</v>
      </c>
      <c r="G746" s="13">
        <f>Månad[[#This Row],[Nederbörd för perioden]]/$K$2*100</f>
        <v>134.375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-0.7</v>
      </c>
      <c r="E748" s="4">
        <f>Månad[[#This Row],[Medeltemperatur]]-$J$4</f>
        <v>-0.7</v>
      </c>
      <c r="F748" s="4">
        <v>82.7</v>
      </c>
      <c r="G748" s="4">
        <f>Månad[[#This Row],[Nederbörd för perioden]]/$K$4*100</f>
        <v>275.66666666666669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24.8</v>
      </c>
      <c r="G751" s="4">
        <f>Månad[[#This Row],[Nederbörd för perioden]]/$K$7*100</f>
        <v>47.692307692307693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93.3</v>
      </c>
      <c r="G752" s="4">
        <f>Månad[[#This Row],[Nederbörd för perioden]]/$K$8*100</f>
        <v>198.51063829787233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99.3</v>
      </c>
      <c r="G753" s="4">
        <f>Månad[[#This Row],[Nederbörd för perioden]]/$K$9*100</f>
        <v>160.16129032258064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33.299999999999997</v>
      </c>
      <c r="G754" s="4">
        <f>Månad[[#This Row],[Nederbörd för perioden]]/$K$10*100</f>
        <v>56.440677966101696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119.6</v>
      </c>
      <c r="G755" s="4">
        <f>Månad[[#This Row],[Nederbörd för perioden]]/$K$11*100</f>
        <v>168.4507042253521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1.9</v>
      </c>
      <c r="E756" s="4">
        <f>Månad[[#This Row],[Medeltemperatur]]-$J$12</f>
        <v>-1.8000000000000003</v>
      </c>
      <c r="F756" s="4">
        <v>112</v>
      </c>
      <c r="G756" s="4">
        <f>Månad[[#This Row],[Nederbörd för perioden]]/$K$12*100</f>
        <v>175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38.200000000000003</v>
      </c>
      <c r="G757" s="4">
        <f>Månad[[#This Row],[Nederbörd för perioden]]/$K$13*100</f>
        <v>65.862068965517253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-1.1000000000000001</v>
      </c>
      <c r="E759" s="4">
        <f>Månad[[#This Row],[Medeltemperatur]]-$J$3</f>
        <v>0.79999999999999982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20.6</v>
      </c>
      <c r="G760" s="4">
        <f>Månad[[#This Row],[Nederbörd för perioden]]/$K$4*100</f>
        <v>68.666666666666671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41.9</v>
      </c>
      <c r="G761" s="4">
        <f>Månad[[#This Row],[Nederbörd för perioden]]/$K$5*100</f>
        <v>149.64285714285714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45.9</v>
      </c>
      <c r="G763" s="4">
        <f>Månad[[#This Row],[Nederbörd för perioden]]/$K$7*100</f>
        <v>88.269230769230774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41.3</v>
      </c>
      <c r="G764" s="4">
        <f>Månad[[#This Row],[Nederbörd för perioden]]/$K$8*100</f>
        <v>87.872340425531917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100.3</v>
      </c>
      <c r="G767" s="4">
        <f>Månad[[#This Row],[Nederbörd för perioden]]/$K$11*100</f>
        <v>141.26760563380282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53.4</v>
      </c>
      <c r="G769" s="4">
        <f>Månad[[#This Row],[Nederbörd för perioden]]/$K$13*100</f>
        <v>92.068965517241381</v>
      </c>
    </row>
    <row r="770" spans="1:7" x14ac:dyDescent="0.3">
      <c r="A770" s="12">
        <v>2025</v>
      </c>
      <c r="B770" s="12" t="s">
        <v>2</v>
      </c>
      <c r="C770" s="12" t="str">
        <f>LEFT(B770,3)&amp;"."&amp;RIGHT(A770,2)</f>
        <v>jan.25</v>
      </c>
      <c r="D770" s="13">
        <v>0.9</v>
      </c>
      <c r="E770" s="13">
        <f>Månad[[#This Row],[Medeltemperatur]]-$J$2</f>
        <v>1.8</v>
      </c>
      <c r="F770" s="13">
        <v>42.7</v>
      </c>
      <c r="G770" s="13">
        <f>Månad[[#This Row],[Nederbörd för perioden]]/$K$2*100</f>
        <v>88.958333333333343</v>
      </c>
    </row>
    <row r="771" spans="1:7" x14ac:dyDescent="0.3">
      <c r="A771">
        <v>2025</v>
      </c>
      <c r="B771" t="s">
        <v>4</v>
      </c>
      <c r="C771" t="str">
        <f t="shared" ref="C771:C781" si="18">LEFT(B771,3)&amp;"."&amp;RIGHT(A771,2)</f>
        <v>feb.25</v>
      </c>
      <c r="D771" s="4">
        <v>-0.3</v>
      </c>
      <c r="E771" s="4">
        <f>Månad[[#This Row],[Medeltemperatur]]-$J$3</f>
        <v>1.5999999999999999</v>
      </c>
      <c r="F771" s="4">
        <v>16.899999999999999</v>
      </c>
      <c r="G771" s="4">
        <f>Månad[[#This Row],[Nederbörd för perioden]]/$K$3*100</f>
        <v>51.212121212121211</v>
      </c>
    </row>
    <row r="772" spans="1:7" x14ac:dyDescent="0.3">
      <c r="A772">
        <v>2025</v>
      </c>
      <c r="B772" t="s">
        <v>5</v>
      </c>
      <c r="C772" t="str">
        <f t="shared" si="18"/>
        <v>mar.25</v>
      </c>
      <c r="D772" s="4">
        <v>2.8</v>
      </c>
      <c r="E772" s="4">
        <f>Månad[[#This Row],[Medeltemperatur]]-$J$4</f>
        <v>2.8</v>
      </c>
      <c r="F772" s="4">
        <v>5.2</v>
      </c>
      <c r="G772" s="4">
        <f>Månad[[#This Row],[Nederbörd för perioden]]/$K$4*100</f>
        <v>17.333333333333336</v>
      </c>
    </row>
    <row r="773" spans="1:7" x14ac:dyDescent="0.3">
      <c r="A773">
        <v>2025</v>
      </c>
      <c r="B773" t="s">
        <v>6</v>
      </c>
      <c r="C773" t="str">
        <f t="shared" si="18"/>
        <v>apr.25</v>
      </c>
      <c r="D773" s="4">
        <v>5.4</v>
      </c>
      <c r="E773" s="4">
        <f>Månad[[#This Row],[Medeltemperatur]]-$J$5</f>
        <v>1.6000000000000005</v>
      </c>
      <c r="F773" s="4">
        <v>43.7</v>
      </c>
      <c r="G773" s="4">
        <f>Månad[[#This Row],[Nederbörd för perioden]]/$K$5*100</f>
        <v>156.07142857142858</v>
      </c>
    </row>
    <row r="774" spans="1:7" x14ac:dyDescent="0.3">
      <c r="A774">
        <v>2025</v>
      </c>
      <c r="B774" t="s">
        <v>7</v>
      </c>
      <c r="C774" t="str">
        <f t="shared" si="18"/>
        <v>maj.25</v>
      </c>
      <c r="D774" s="4">
        <v>7.9</v>
      </c>
      <c r="E774" s="4">
        <f>Månad[[#This Row],[Medeltemperatur]]-$J$6</f>
        <v>-0.69999999999999929</v>
      </c>
      <c r="F774" s="4">
        <v>18</v>
      </c>
      <c r="G774" s="4">
        <f>Månad[[#This Row],[Nederbörd för perioden]]/$K$6*100</f>
        <v>52.941176470588239</v>
      </c>
    </row>
    <row r="775" spans="1:7" x14ac:dyDescent="0.3">
      <c r="A775">
        <v>2025</v>
      </c>
      <c r="B775" t="s">
        <v>8</v>
      </c>
      <c r="C775" t="str">
        <f t="shared" si="18"/>
        <v>jun.25</v>
      </c>
      <c r="D775" s="4">
        <v>13.1</v>
      </c>
      <c r="E775" s="4">
        <f>Månad[[#This Row],[Medeltemperatur]]-$J$7</f>
        <v>-9.9999999999999645E-2</v>
      </c>
      <c r="F775" s="4">
        <v>30.5</v>
      </c>
      <c r="G775" s="4">
        <f>Månad[[#This Row],[Nederbörd för perioden]]/$K$7*100</f>
        <v>58.653846153846153</v>
      </c>
    </row>
    <row r="776" spans="1:7" x14ac:dyDescent="0.3">
      <c r="A776">
        <v>2025</v>
      </c>
      <c r="B776" t="s">
        <v>9</v>
      </c>
      <c r="C776" t="str">
        <f t="shared" si="18"/>
        <v>jul.25</v>
      </c>
      <c r="D776" s="4"/>
      <c r="E776" s="4"/>
      <c r="F776" s="4"/>
      <c r="G776" s="4"/>
    </row>
    <row r="777" spans="1:7" x14ac:dyDescent="0.3">
      <c r="A777">
        <v>2025</v>
      </c>
      <c r="B777" t="s">
        <v>10</v>
      </c>
      <c r="C777" t="str">
        <f t="shared" si="18"/>
        <v>aug.25</v>
      </c>
      <c r="D777" s="4"/>
      <c r="E777" s="4"/>
      <c r="F777" s="4"/>
      <c r="G777" s="4"/>
    </row>
    <row r="778" spans="1:7" x14ac:dyDescent="0.3">
      <c r="A778">
        <v>2025</v>
      </c>
      <c r="B778" t="s">
        <v>11</v>
      </c>
      <c r="C778" t="str">
        <f t="shared" si="18"/>
        <v>sep.25</v>
      </c>
      <c r="D778" s="4"/>
      <c r="E778" s="4"/>
      <c r="F778" s="4"/>
      <c r="G778" s="4"/>
    </row>
    <row r="779" spans="1:7" x14ac:dyDescent="0.3">
      <c r="A779">
        <v>2025</v>
      </c>
      <c r="B779" t="s">
        <v>12</v>
      </c>
      <c r="C779" t="str">
        <f t="shared" si="18"/>
        <v>okt.25</v>
      </c>
      <c r="D779" s="4"/>
      <c r="E779" s="4"/>
      <c r="F779" s="4"/>
      <c r="G779" s="4"/>
    </row>
    <row r="780" spans="1:7" x14ac:dyDescent="0.3">
      <c r="A780">
        <v>2025</v>
      </c>
      <c r="B780" t="s">
        <v>13</v>
      </c>
      <c r="C780" t="str">
        <f t="shared" si="18"/>
        <v>nov.25</v>
      </c>
      <c r="D780" s="4"/>
      <c r="E780" s="4"/>
      <c r="F780" s="4"/>
      <c r="G780" s="4"/>
    </row>
    <row r="781" spans="1:7" x14ac:dyDescent="0.3">
      <c r="A781">
        <v>2025</v>
      </c>
      <c r="B781" t="s">
        <v>14</v>
      </c>
      <c r="C781" t="str">
        <f t="shared" si="18"/>
        <v>dec.25</v>
      </c>
      <c r="D781" s="4"/>
      <c r="E781" s="4"/>
      <c r="F781" s="4"/>
      <c r="G781" s="4"/>
    </row>
    <row r="782" spans="1:7" x14ac:dyDescent="0.3">
      <c r="A782" s="3" t="s">
        <v>25</v>
      </c>
    </row>
    <row r="783" spans="1:7" x14ac:dyDescent="0.3">
      <c r="A783" s="3" t="s">
        <v>31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3"/>
  <sheetViews>
    <sheetView showGridLines="0" zoomScaleNormal="100" workbookViewId="0">
      <pane ySplit="1" topLeftCell="A251" activePane="bottomLeft" state="frozen"/>
      <selection pane="bottomLeft" activeCell="D260" sqref="D260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126.5</v>
      </c>
      <c r="G106" s="16">
        <f>Säsong[[#This Row],[Nederbörd för perioden]]/$K$2*100</f>
        <v>91.007194244604321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173.8</v>
      </c>
      <c r="G218" s="16">
        <f>Säsong[[#This Row],[Nederbörd för perioden]]/$K$2*100</f>
        <v>125.03597122302159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15.1</v>
      </c>
      <c r="E220" s="4">
        <f>Säsong[[#This Row],[Medeltemperatur]]-$J$4</f>
        <v>-0.5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0.1</v>
      </c>
      <c r="E222" s="16">
        <f>Säsong[[#This Row],[Medeltemperatur]]-$J$2</f>
        <v>0.7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15.7</v>
      </c>
      <c r="E224" s="4">
        <f>Säsong[[#This Row],[Medeltemperatur]]-$J$4</f>
        <v>9.9999999999999645E-2</v>
      </c>
      <c r="F224" s="4">
        <v>176.1</v>
      </c>
      <c r="G224" s="4">
        <f>Säsong[[#This Row],[Nederbörd för perioden]]/$K$4*100</f>
        <v>109.37888198757764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7.5</v>
      </c>
      <c r="E225" s="4">
        <f>Säsong[[#This Row],[Medeltemperatur]]-$J$5</f>
        <v>-0.29999999999999982</v>
      </c>
      <c r="F225" s="4">
        <v>120.1</v>
      </c>
      <c r="G225" s="4">
        <f>Säsong[[#This Row],[Nederbörd för perioden]]/$K$5*100</f>
        <v>61.907216494845365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0.6</v>
      </c>
      <c r="E226" s="16">
        <f>Säsong[[#This Row],[Medeltemperatur]]-$J$2</f>
        <v>1.2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4.0999999999999996</v>
      </c>
      <c r="E227" s="4">
        <f>Säsong[[#This Row],[Medeltemperatur]]-$J$3</f>
        <v>0</v>
      </c>
      <c r="F227" s="4">
        <v>85.7</v>
      </c>
      <c r="G227" s="4">
        <f>Säsong[[#This Row],[Nederbörd för perioden]]/$K$3*100</f>
        <v>93.152173913043484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14.7</v>
      </c>
      <c r="E228" s="4">
        <f>Säsong[[#This Row],[Medeltemperatur]]-$J$4</f>
        <v>-0.90000000000000036</v>
      </c>
      <c r="F228" s="4">
        <v>152.69999999999999</v>
      </c>
      <c r="G228" s="4">
        <f>Säsong[[#This Row],[Nederbörd för perioden]]/$K$4*100</f>
        <v>94.844720496894411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8.3000000000000007</v>
      </c>
      <c r="E229" s="4">
        <f>Säsong[[#This Row],[Medeltemperatur]]-$J$5</f>
        <v>0.50000000000000089</v>
      </c>
      <c r="F229" s="4">
        <v>267.60000000000002</v>
      </c>
      <c r="G229" s="4">
        <f>Säsong[[#This Row],[Nederbörd för perioden]]/$K$5*100</f>
        <v>137.93814432989691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-0.7</v>
      </c>
      <c r="E230" s="16">
        <f>Säsong[[#This Row],[Medeltemperatur]]-$J$2</f>
        <v>-9.9999999999999978E-2</v>
      </c>
      <c r="F230" s="16">
        <v>157</v>
      </c>
      <c r="G230" s="16">
        <f>Säsong[[#This Row],[Nederbörd för perioden]]/$K$2*100</f>
        <v>112.9496402877698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0.5</v>
      </c>
      <c r="E234" s="16">
        <f>Säsong[[#This Row],[Medeltemperatur]]-$J$2</f>
        <v>1.1000000000000001</v>
      </c>
      <c r="F234" s="16">
        <v>176.7</v>
      </c>
      <c r="G234" s="16">
        <f>Säsong[[#This Row],[Nederbörd för perioden]]/$K$2*100</f>
        <v>127.12230215827338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115.6</v>
      </c>
      <c r="G235" s="4">
        <f>Säsong[[#This Row],[Nederbörd för perioden]]/$K$3*100</f>
        <v>125.65217391304347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16.100000000000001</v>
      </c>
      <c r="E236" s="4">
        <f>Säsong[[#This Row],[Medeltemperatur]]-$J$4</f>
        <v>0.50000000000000178</v>
      </c>
      <c r="F236" s="4">
        <v>123.5</v>
      </c>
      <c r="G236" s="4">
        <f>Säsong[[#This Row],[Nederbörd för perioden]]/$K$4*100</f>
        <v>76.708074534161483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309.3</v>
      </c>
      <c r="G237" s="4">
        <f>Säsong[[#This Row],[Nederbörd för perioden]]/$K$5*100</f>
        <v>159.43298969072166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161.30000000000001</v>
      </c>
      <c r="G238" s="16">
        <f>Säsong[[#This Row],[Nederbörd för perioden]]/$K$2*100</f>
        <v>116.0431654676259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86.7</v>
      </c>
      <c r="G239" s="4">
        <f>Säsong[[#This Row],[Nederbörd för perioden]]/$K$3*100</f>
        <v>94.239130434782609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116.7</v>
      </c>
      <c r="G240" s="4">
        <f>Säsong[[#This Row],[Nederbörd för perioden]]/$K$4*100</f>
        <v>72.484472049689444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</v>
      </c>
      <c r="G241" s="4">
        <f>Säsong[[#This Row],[Nederbörd för perioden]]/$K$5*100</f>
        <v>96.391752577319593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0.3</v>
      </c>
      <c r="E242" s="16">
        <f>Säsong[[#This Row],[Medeltemperatur]]-$J$2</f>
        <v>0.89999999999999991</v>
      </c>
      <c r="F242" s="16">
        <v>182.4</v>
      </c>
      <c r="G242" s="16">
        <f>Säsong[[#This Row],[Nederbörd för perioden]]/$K$2*100</f>
        <v>131.22302158273382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112.5</v>
      </c>
      <c r="G243" s="4">
        <f>Säsong[[#This Row],[Nederbörd för perioden]]/$K$3*100</f>
        <v>122.28260869565217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135.9</v>
      </c>
      <c r="G244" s="4">
        <f>Säsong[[#This Row],[Nederbörd för perioden]]/$K$4*100</f>
        <v>84.409937888198755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</v>
      </c>
      <c r="E245" s="4">
        <f>Säsong[[#This Row],[Medeltemperatur]]-$J$5</f>
        <v>0.29999999999999982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171.8</v>
      </c>
      <c r="G246" s="16">
        <f>Säsong[[#This Row],[Nederbörd för perioden]]/$K$2*100</f>
        <v>123.5971223021583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64.099999999999994</v>
      </c>
      <c r="G247" s="4">
        <f>Säsong[[#This Row],[Nederbörd för perioden]]/$K$3*100</f>
        <v>69.673913043478251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85.5</v>
      </c>
      <c r="G248" s="4">
        <f>Säsong[[#This Row],[Nederbörd för perioden]]/$K$4*100</f>
        <v>53.105590062111794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141.4</v>
      </c>
      <c r="G249" s="4">
        <f>Säsong[[#This Row],[Nederbörd för perioden]]/$K$5*100</f>
        <v>72.886597938144334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171.4</v>
      </c>
      <c r="G250" s="16">
        <f>Säsong[[#This Row],[Nederbörd för perioden]]/$K$2*100</f>
        <v>123.30935251798563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</v>
      </c>
      <c r="E251" s="4">
        <f>Säsong[[#This Row],[Medeltemperatur]]-$J$3</f>
        <v>-9.9999999999999645E-2</v>
      </c>
      <c r="F251" s="4">
        <v>113.8</v>
      </c>
      <c r="G251" s="4">
        <f>Säsong[[#This Row],[Nederbörd för perioden]]/$K$3*100</f>
        <v>123.69565217391305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217.4</v>
      </c>
      <c r="G252" s="4">
        <f>Säsong[[#This Row],[Nederbörd för perioden]]/$K$4*100</f>
        <v>135.03105590062111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264.89999999999998</v>
      </c>
      <c r="G253" s="4">
        <f>Säsong[[#This Row],[Nederbörd för perioden]]/$K$5*100</f>
        <v>136.54639175257731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154.30000000000001</v>
      </c>
      <c r="G254" s="16">
        <f>Säsong[[#This Row],[Nederbörd för perioden]]/$K$2*100</f>
        <v>111.00719424460432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</v>
      </c>
      <c r="G255" s="4">
        <f>Säsong[[#This Row],[Nederbörd för perioden]]/$K$3*100</f>
        <v>71.195652173913047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141.30000000000001</v>
      </c>
      <c r="G256" s="4">
        <f>Säsong[[#This Row],[Nederbörd för perioden]]/$K$4*100</f>
        <v>87.76397515527951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14">
        <v>2025</v>
      </c>
      <c r="B258" s="15" t="s">
        <v>16</v>
      </c>
      <c r="C258" s="15" t="str">
        <f>Säsong[[#This Row],[Säsong]]&amp;"."&amp;RIGHT(Säsong[[#This Row],[År]],2)</f>
        <v>Vinter.25</v>
      </c>
      <c r="D258" s="16">
        <v>0.9</v>
      </c>
      <c r="E258" s="16">
        <f>Säsong[[#This Row],[Medeltemperatur]]-$J$2</f>
        <v>1.5</v>
      </c>
      <c r="F258" s="16">
        <v>113.2</v>
      </c>
      <c r="G258" s="16">
        <f>Säsong[[#This Row],[Nederbörd för perioden]]/$K$2*100</f>
        <v>81.438848920863322</v>
      </c>
    </row>
    <row r="259" spans="1:7" x14ac:dyDescent="0.3">
      <c r="A259" s="3">
        <v>2025</v>
      </c>
      <c r="B259" t="s">
        <v>17</v>
      </c>
      <c r="C259" t="str">
        <f>Säsong[[#This Row],[Säsong]]&amp;"."&amp;RIGHT(Säsong[[#This Row],[År]],2)</f>
        <v>Vår.25</v>
      </c>
      <c r="D259" s="4">
        <v>5.4</v>
      </c>
      <c r="E259" s="4">
        <f>Säsong[[#This Row],[Medeltemperatur]]-$J$3</f>
        <v>1.3000000000000007</v>
      </c>
      <c r="F259" s="4">
        <v>66.900000000000006</v>
      </c>
      <c r="G259" s="4">
        <f>Säsong[[#This Row],[Nederbörd för perioden]]/$K$3*100</f>
        <v>72.717391304347828</v>
      </c>
    </row>
    <row r="260" spans="1:7" x14ac:dyDescent="0.3">
      <c r="A260" s="3">
        <v>2025</v>
      </c>
      <c r="B260" t="s">
        <v>18</v>
      </c>
      <c r="C260" t="str">
        <f>Säsong[[#This Row],[Säsong]]&amp;"."&amp;RIGHT(Säsong[[#This Row],[År]],2)</f>
        <v>Sommar.25</v>
      </c>
      <c r="D260" s="4"/>
      <c r="E260" s="4"/>
      <c r="F260" s="4"/>
      <c r="G260" s="4"/>
    </row>
    <row r="261" spans="1:7" x14ac:dyDescent="0.3">
      <c r="A261" s="3">
        <v>2025</v>
      </c>
      <c r="B261" t="s">
        <v>19</v>
      </c>
      <c r="C261" t="str">
        <f>Säsong[[#This Row],[Säsong]]&amp;"."&amp;RIGHT(Säsong[[#This Row],[År]],2)</f>
        <v>Höst.25</v>
      </c>
      <c r="D261" s="4"/>
      <c r="E261" s="4"/>
      <c r="F261" s="4"/>
      <c r="G261" s="4"/>
    </row>
    <row r="262" spans="1:7" x14ac:dyDescent="0.3">
      <c r="A262" s="3" t="s">
        <v>25</v>
      </c>
    </row>
    <row r="263" spans="1:7" x14ac:dyDescent="0.3">
      <c r="A263" s="3" t="s">
        <v>31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>
      <pane ySplit="1" topLeftCell="A47" activePane="bottomLeft" state="frozen"/>
      <selection pane="bottomLeft" activeCell="A65" sqref="A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667.9</v>
      </c>
      <c r="E56" s="4">
        <f>År[[#This Row],[Nederbörd för perioden]]/586*100</f>
        <v>113.97610921501706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479.5</v>
      </c>
      <c r="E57" s="4">
        <f>År[[#This Row],[Nederbörd för perioden]]/586*100</f>
        <v>81.825938566552907</v>
      </c>
    </row>
    <row r="58" spans="1:7" x14ac:dyDescent="0.3">
      <c r="A58" s="3">
        <v>2017</v>
      </c>
      <c r="B58" s="4">
        <v>6.9</v>
      </c>
      <c r="C58" s="4">
        <f>År[[#This Row],[Medeltemperatur]]-6.7</f>
        <v>0.20000000000000018</v>
      </c>
      <c r="D58" s="4">
        <v>619.5</v>
      </c>
      <c r="E58" s="4">
        <f>År[[#This Row],[Nederbörd för perioden]]/586*100</f>
        <v>105.71672354948805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754</v>
      </c>
      <c r="E60" s="4">
        <f>År[[#This Row],[Nederbörd för perioden]]/586*100</f>
        <v>128.6689419795222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550.70000000000005</v>
      </c>
      <c r="E61" s="4">
        <f>År[[#This Row],[Nederbörd för perioden]]/586*100</f>
        <v>93.976109215017061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524</v>
      </c>
      <c r="E62" s="4">
        <f>År[[#This Row],[Nederbörd för perioden]]/586*100</f>
        <v>89.419795221843003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486.1</v>
      </c>
      <c r="E63" s="4">
        <f>År[[#This Row],[Nederbörd för perioden]]/586*100</f>
        <v>82.952218430034137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743.5</v>
      </c>
      <c r="E64" s="4">
        <f>År[[#This Row],[Nederbörd för perioden]]/586*100</f>
        <v>126.87713310580205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581.79999999999995</v>
      </c>
      <c r="E65" s="18">
        <f>År[[#This Row],[Nederbörd för perioden]]/586*100</f>
        <v>99.283276450511934</v>
      </c>
    </row>
    <row r="66" spans="1:5" x14ac:dyDescent="0.3">
      <c r="A66" s="3" t="s">
        <v>25</v>
      </c>
    </row>
    <row r="67" spans="1:5" x14ac:dyDescent="0.3">
      <c r="A67" s="3" t="s">
        <v>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2025-07-14T09:32:14Z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