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stat\12Soc o hälsovård\ÅHS\2024\"/>
    </mc:Choice>
  </mc:AlternateContent>
  <xr:revisionPtr revIDLastSave="0" documentId="13_ncr:1_{BB0FCE1C-06AF-45BD-9A89-5D2B27160565}" xr6:coauthVersionLast="47" xr6:coauthVersionMax="47" xr10:uidLastSave="{00000000-0000-0000-0000-000000000000}"/>
  <bookViews>
    <workbookView xWindow="-120" yWindow="-120" windowWidth="29040" windowHeight="15720" xr2:uid="{F5A7D23D-15C9-422A-B58C-DD84DA9EFAB4}"/>
  </bookViews>
  <sheets>
    <sheet name="2024" sheetId="18" r:id="rId1"/>
    <sheet name="2023" sheetId="17" r:id="rId2"/>
    <sheet name="2022" sheetId="16" r:id="rId3"/>
    <sheet name="2021" sheetId="15" r:id="rId4"/>
    <sheet name="2020" sheetId="14" r:id="rId5"/>
    <sheet name="2019" sheetId="11" r:id="rId6"/>
    <sheet name="2018" sheetId="10" r:id="rId7"/>
    <sheet name="2017" sheetId="9" r:id="rId8"/>
    <sheet name="2016" sheetId="3" r:id="rId9"/>
    <sheet name="2015" sheetId="1" r:id="rId10"/>
    <sheet name="2014" sheetId="4" r:id="rId11"/>
    <sheet name="2013" sheetId="5" r:id="rId12"/>
    <sheet name="2012" sheetId="6" r:id="rId13"/>
    <sheet name="2011" sheetId="7" r:id="rId14"/>
    <sheet name="2010" sheetId="8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4" l="1"/>
  <c r="H21" i="3"/>
  <c r="H20" i="1"/>
  <c r="E5" i="18"/>
  <c r="M5" i="18"/>
  <c r="M13" i="18"/>
  <c r="K13" i="18"/>
  <c r="J13" i="18"/>
  <c r="I13" i="18" s="1"/>
  <c r="G5" i="18"/>
  <c r="Q5" i="18" s="1"/>
  <c r="F5" i="18"/>
  <c r="Q14" i="18"/>
  <c r="P14" i="18"/>
  <c r="I14" i="18"/>
  <c r="E14" i="18"/>
  <c r="S14" i="18" s="1"/>
  <c r="Q13" i="18"/>
  <c r="E13" i="18"/>
  <c r="Q12" i="18"/>
  <c r="P12" i="18"/>
  <c r="I12" i="18"/>
  <c r="E12" i="18"/>
  <c r="P11" i="18"/>
  <c r="Q10" i="18"/>
  <c r="P10" i="18"/>
  <c r="I10" i="18"/>
  <c r="E10" i="18"/>
  <c r="Q9" i="18"/>
  <c r="P9" i="18"/>
  <c r="I9" i="18"/>
  <c r="E9" i="18"/>
  <c r="S9" i="18" s="1"/>
  <c r="Q8" i="18"/>
  <c r="P8" i="18"/>
  <c r="I8" i="18"/>
  <c r="E8" i="18"/>
  <c r="S8" i="18" s="1"/>
  <c r="E7" i="18"/>
  <c r="Q6" i="18"/>
  <c r="P6" i="18"/>
  <c r="I6" i="18"/>
  <c r="E6" i="18"/>
  <c r="S6" i="18" s="1"/>
  <c r="I5" i="18"/>
  <c r="O13" i="18" l="1"/>
  <c r="P13" i="18"/>
  <c r="E11" i="18"/>
  <c r="S11" i="18" s="1"/>
  <c r="O10" i="18"/>
  <c r="S12" i="18"/>
  <c r="S10" i="18"/>
  <c r="O12" i="18"/>
  <c r="I11" i="18"/>
  <c r="O11" i="18" s="1"/>
  <c r="Q11" i="18"/>
  <c r="P5" i="18"/>
  <c r="O9" i="18"/>
  <c r="S13" i="18"/>
  <c r="O6" i="18"/>
  <c r="O8" i="18"/>
  <c r="O14" i="18"/>
  <c r="O5" i="18" l="1"/>
  <c r="S5" i="18"/>
  <c r="E15" i="17" l="1"/>
  <c r="S15" i="17" s="1"/>
  <c r="I15" i="17"/>
  <c r="O15" i="17"/>
  <c r="P15" i="17"/>
  <c r="Q15" i="17"/>
  <c r="I5" i="17"/>
  <c r="E10" i="17"/>
  <c r="S10" i="17" s="1"/>
  <c r="K12" i="17"/>
  <c r="J12" i="17"/>
  <c r="G12" i="17"/>
  <c r="F12" i="17"/>
  <c r="Q14" i="17"/>
  <c r="P14" i="17"/>
  <c r="I14" i="17"/>
  <c r="E14" i="17"/>
  <c r="S14" i="17" s="1"/>
  <c r="Q13" i="17"/>
  <c r="P13" i="17"/>
  <c r="I13" i="17"/>
  <c r="E13" i="17"/>
  <c r="S13" i="17" s="1"/>
  <c r="M12" i="17"/>
  <c r="M6" i="17" s="1"/>
  <c r="M5" i="17" s="1"/>
  <c r="C12" i="17"/>
  <c r="Q11" i="17"/>
  <c r="P11" i="17"/>
  <c r="I11" i="17"/>
  <c r="E11" i="17"/>
  <c r="S11" i="17" s="1"/>
  <c r="Q10" i="17"/>
  <c r="P10" i="17"/>
  <c r="I10" i="17"/>
  <c r="Q9" i="17"/>
  <c r="P9" i="17"/>
  <c r="I9" i="17"/>
  <c r="E9" i="17"/>
  <c r="E8" i="17"/>
  <c r="Q7" i="17"/>
  <c r="P7" i="17"/>
  <c r="I7" i="17"/>
  <c r="E7" i="17"/>
  <c r="F6" i="17"/>
  <c r="F5" i="17" s="1"/>
  <c r="C6" i="17"/>
  <c r="C5" i="17" s="1"/>
  <c r="P5" i="17" l="1"/>
  <c r="I12" i="17"/>
  <c r="Q12" i="17"/>
  <c r="P12" i="17"/>
  <c r="G6" i="17"/>
  <c r="G5" i="17" s="1"/>
  <c r="Q5" i="17" s="1"/>
  <c r="O10" i="17"/>
  <c r="O9" i="17"/>
  <c r="O7" i="17"/>
  <c r="E12" i="17"/>
  <c r="S12" i="17" s="1"/>
  <c r="S9" i="17"/>
  <c r="O11" i="17"/>
  <c r="S7" i="17"/>
  <c r="O14" i="17"/>
  <c r="O13" i="17"/>
  <c r="O12" i="17" l="1"/>
  <c r="E6" i="17"/>
  <c r="S6" i="17" l="1"/>
  <c r="E5" i="17"/>
  <c r="S5" i="17" s="1"/>
  <c r="O5" i="17" l="1"/>
  <c r="S10" i="16" l="1"/>
  <c r="Q10" i="16"/>
  <c r="G6" i="16"/>
  <c r="I12" i="16"/>
  <c r="Q12" i="16"/>
  <c r="P12" i="16"/>
  <c r="E12" i="16"/>
  <c r="E8" i="16"/>
  <c r="C13" i="16"/>
  <c r="C6" i="16" s="1"/>
  <c r="C5" i="16" s="1"/>
  <c r="Q16" i="16"/>
  <c r="P16" i="16"/>
  <c r="I16" i="16"/>
  <c r="E16" i="16"/>
  <c r="S16" i="16" s="1"/>
  <c r="Q15" i="16"/>
  <c r="P15" i="16"/>
  <c r="I15" i="16"/>
  <c r="E15" i="16"/>
  <c r="Q14" i="16"/>
  <c r="P14" i="16"/>
  <c r="I14" i="16"/>
  <c r="E14" i="16"/>
  <c r="S14" i="16" s="1"/>
  <c r="M13" i="16"/>
  <c r="K13" i="16"/>
  <c r="J13" i="16"/>
  <c r="Q11" i="16"/>
  <c r="P11" i="16"/>
  <c r="I11" i="16"/>
  <c r="E11" i="16"/>
  <c r="S11" i="16" s="1"/>
  <c r="P10" i="16"/>
  <c r="I10" i="16"/>
  <c r="Q9" i="16"/>
  <c r="P9" i="16"/>
  <c r="I9" i="16"/>
  <c r="E9" i="16"/>
  <c r="S9" i="16" s="1"/>
  <c r="Q7" i="16"/>
  <c r="P7" i="16"/>
  <c r="I7" i="16"/>
  <c r="E7" i="16"/>
  <c r="S7" i="16" s="1"/>
  <c r="I5" i="16"/>
  <c r="I5" i="15"/>
  <c r="M6" i="16" l="1"/>
  <c r="M5" i="16" s="1"/>
  <c r="O12" i="16"/>
  <c r="O16" i="16"/>
  <c r="O15" i="16"/>
  <c r="O7" i="16"/>
  <c r="O10" i="16"/>
  <c r="O11" i="16"/>
  <c r="Q13" i="16"/>
  <c r="I13" i="16"/>
  <c r="P13" i="16"/>
  <c r="O14" i="16"/>
  <c r="G5" i="16"/>
  <c r="Q5" i="16" s="1"/>
  <c r="F6" i="16"/>
  <c r="S15" i="16"/>
  <c r="O9" i="16"/>
  <c r="C6" i="15"/>
  <c r="C5" i="15" s="1"/>
  <c r="S13" i="16" l="1"/>
  <c r="O13" i="16"/>
  <c r="E6" i="16"/>
  <c r="F5" i="16"/>
  <c r="P5" i="16" s="1"/>
  <c r="P9" i="15"/>
  <c r="Q9" i="15"/>
  <c r="M12" i="15"/>
  <c r="M6" i="15" s="1"/>
  <c r="M5" i="15" s="1"/>
  <c r="E14" i="15"/>
  <c r="K12" i="15"/>
  <c r="J12" i="15"/>
  <c r="I7" i="15"/>
  <c r="I10" i="15"/>
  <c r="Q16" i="15"/>
  <c r="P16" i="15"/>
  <c r="I16" i="15"/>
  <c r="E16" i="15"/>
  <c r="Q14" i="15"/>
  <c r="P14" i="15"/>
  <c r="I14" i="15"/>
  <c r="Q13" i="15"/>
  <c r="P13" i="15"/>
  <c r="I13" i="15"/>
  <c r="E13" i="15"/>
  <c r="G12" i="15"/>
  <c r="G6" i="15" s="1"/>
  <c r="G5" i="15" s="1"/>
  <c r="F12" i="15"/>
  <c r="Q11" i="15"/>
  <c r="P11" i="15"/>
  <c r="I11" i="15"/>
  <c r="E11" i="15"/>
  <c r="S11" i="15" s="1"/>
  <c r="Q10" i="15"/>
  <c r="P10" i="15"/>
  <c r="E10" i="15"/>
  <c r="S10" i="15" s="1"/>
  <c r="I9" i="15"/>
  <c r="E9" i="15"/>
  <c r="S9" i="15" s="1"/>
  <c r="Q7" i="15"/>
  <c r="P7" i="15"/>
  <c r="E7" i="15"/>
  <c r="Q10" i="14"/>
  <c r="E15" i="14"/>
  <c r="E14" i="14"/>
  <c r="E13" i="14"/>
  <c r="E12" i="14"/>
  <c r="E11" i="14"/>
  <c r="E10" i="14"/>
  <c r="E9" i="14"/>
  <c r="E7" i="14"/>
  <c r="E6" i="14"/>
  <c r="E5" i="14"/>
  <c r="G12" i="14"/>
  <c r="F12" i="14"/>
  <c r="S15" i="14"/>
  <c r="Q15" i="14"/>
  <c r="P15" i="14"/>
  <c r="I15" i="14"/>
  <c r="O15" i="14"/>
  <c r="S14" i="14"/>
  <c r="Q14" i="14"/>
  <c r="P14" i="14"/>
  <c r="I14" i="14"/>
  <c r="O14" i="14"/>
  <c r="S13" i="14"/>
  <c r="Q13" i="14"/>
  <c r="P13" i="14"/>
  <c r="I13" i="14"/>
  <c r="O13" i="14"/>
  <c r="M12" i="14"/>
  <c r="S12" i="14"/>
  <c r="K12" i="14"/>
  <c r="Q12" i="14"/>
  <c r="J12" i="14"/>
  <c r="P12" i="14"/>
  <c r="I12" i="14"/>
  <c r="O12" i="14"/>
  <c r="S11" i="14"/>
  <c r="Q11" i="14"/>
  <c r="P11" i="14"/>
  <c r="I11" i="14"/>
  <c r="O11" i="14"/>
  <c r="S10" i="14"/>
  <c r="P10" i="14"/>
  <c r="I10" i="14"/>
  <c r="O10" i="14"/>
  <c r="S9" i="14"/>
  <c r="Q9" i="14"/>
  <c r="P9" i="14"/>
  <c r="I9" i="14"/>
  <c r="O9" i="14"/>
  <c r="S7" i="14"/>
  <c r="Q7" i="14"/>
  <c r="P7" i="14"/>
  <c r="I7" i="14"/>
  <c r="O7" i="14"/>
  <c r="M6" i="14"/>
  <c r="S6" i="14" s="1"/>
  <c r="G6" i="14"/>
  <c r="K6" i="14"/>
  <c r="K5" i="14" s="1"/>
  <c r="F6" i="14"/>
  <c r="P6" i="14" s="1"/>
  <c r="J6" i="14"/>
  <c r="J5" i="14" s="1"/>
  <c r="I6" i="14"/>
  <c r="I5" i="14" s="1"/>
  <c r="O5" i="14" s="1"/>
  <c r="C6" i="14"/>
  <c r="M5" i="14"/>
  <c r="S5" i="14" s="1"/>
  <c r="C5" i="14"/>
  <c r="K12" i="11"/>
  <c r="K6" i="11"/>
  <c r="K5" i="11"/>
  <c r="Q15" i="11"/>
  <c r="P15" i="11"/>
  <c r="I15" i="11"/>
  <c r="E15" i="11"/>
  <c r="S15" i="11"/>
  <c r="Q14" i="11"/>
  <c r="P14" i="11"/>
  <c r="I14" i="11"/>
  <c r="E14" i="11"/>
  <c r="Q13" i="11"/>
  <c r="P13" i="11"/>
  <c r="I13" i="11"/>
  <c r="E13" i="11"/>
  <c r="O13" i="11"/>
  <c r="M12" i="11"/>
  <c r="M6" i="11"/>
  <c r="M5" i="11"/>
  <c r="J12" i="11"/>
  <c r="G12" i="11"/>
  <c r="F12" i="11"/>
  <c r="P12" i="11"/>
  <c r="Q11" i="11"/>
  <c r="P11" i="11"/>
  <c r="I11" i="11"/>
  <c r="E11" i="11"/>
  <c r="S11" i="11"/>
  <c r="P10" i="11"/>
  <c r="I10" i="11"/>
  <c r="E10" i="11"/>
  <c r="O10" i="11"/>
  <c r="Q9" i="11"/>
  <c r="P9" i="11"/>
  <c r="I9" i="11"/>
  <c r="E9" i="11"/>
  <c r="S9" i="11"/>
  <c r="E8" i="11"/>
  <c r="Q7" i="11"/>
  <c r="P7" i="11"/>
  <c r="I7" i="11"/>
  <c r="E7" i="11"/>
  <c r="S7" i="11"/>
  <c r="J6" i="11"/>
  <c r="J5" i="11"/>
  <c r="G6" i="11"/>
  <c r="G5" i="11"/>
  <c r="C6" i="11"/>
  <c r="C5" i="11"/>
  <c r="F6" i="11"/>
  <c r="E12" i="11"/>
  <c r="S12" i="11"/>
  <c r="O11" i="11"/>
  <c r="S10" i="11"/>
  <c r="O9" i="11"/>
  <c r="I12" i="11"/>
  <c r="I6" i="11"/>
  <c r="I5" i="11"/>
  <c r="Q12" i="11"/>
  <c r="O14" i="11"/>
  <c r="Q6" i="11"/>
  <c r="Q5" i="11"/>
  <c r="P6" i="11"/>
  <c r="S14" i="11"/>
  <c r="S13" i="11"/>
  <c r="F5" i="11"/>
  <c r="P5" i="11"/>
  <c r="O7" i="11"/>
  <c r="O15" i="11"/>
  <c r="E6" i="11"/>
  <c r="E5" i="11"/>
  <c r="O5" i="11"/>
  <c r="O12" i="11"/>
  <c r="S5" i="11"/>
  <c r="S6" i="11"/>
  <c r="O6" i="11"/>
  <c r="K12" i="10"/>
  <c r="J12" i="10"/>
  <c r="G12" i="10"/>
  <c r="F12" i="10"/>
  <c r="I14" i="10"/>
  <c r="I13" i="10"/>
  <c r="M14" i="10"/>
  <c r="M12" i="10"/>
  <c r="Q15" i="10"/>
  <c r="P15" i="10"/>
  <c r="I15" i="10"/>
  <c r="E15" i="10"/>
  <c r="P14" i="10"/>
  <c r="Q14" i="10"/>
  <c r="Q13" i="10"/>
  <c r="P13" i="10"/>
  <c r="E13" i="10"/>
  <c r="S13" i="10"/>
  <c r="J6" i="10"/>
  <c r="I12" i="10"/>
  <c r="P12" i="10"/>
  <c r="Q11" i="10"/>
  <c r="P11" i="10"/>
  <c r="I11" i="10"/>
  <c r="E11" i="10"/>
  <c r="S11" i="10"/>
  <c r="P10" i="10"/>
  <c r="I10" i="10"/>
  <c r="E10" i="10"/>
  <c r="Q9" i="10"/>
  <c r="P9" i="10"/>
  <c r="I9" i="10"/>
  <c r="E9" i="10"/>
  <c r="E8" i="10"/>
  <c r="Q7" i="10"/>
  <c r="P7" i="10"/>
  <c r="I7" i="10"/>
  <c r="E7" i="10"/>
  <c r="M6" i="10"/>
  <c r="K6" i="10"/>
  <c r="K5" i="10"/>
  <c r="C6" i="10"/>
  <c r="C5" i="10"/>
  <c r="O10" i="10"/>
  <c r="M5" i="10"/>
  <c r="J5" i="10"/>
  <c r="O9" i="10"/>
  <c r="O7" i="10"/>
  <c r="O11" i="10"/>
  <c r="S10" i="10"/>
  <c r="S9" i="10"/>
  <c r="S7" i="10"/>
  <c r="E14" i="10"/>
  <c r="S15" i="10"/>
  <c r="F6" i="10"/>
  <c r="O13" i="10"/>
  <c r="O15" i="10"/>
  <c r="I6" i="10"/>
  <c r="I5" i="10"/>
  <c r="Q10" i="9"/>
  <c r="M14" i="9"/>
  <c r="M12" i="9"/>
  <c r="M6" i="9"/>
  <c r="M5" i="9"/>
  <c r="K14" i="9"/>
  <c r="K12" i="9"/>
  <c r="K6" i="9"/>
  <c r="K5" i="9"/>
  <c r="J14" i="9"/>
  <c r="J12" i="9"/>
  <c r="J6" i="9"/>
  <c r="G14" i="9"/>
  <c r="G12" i="9"/>
  <c r="G6" i="9"/>
  <c r="F14" i="9"/>
  <c r="F12" i="9"/>
  <c r="E9" i="9"/>
  <c r="S9" i="9"/>
  <c r="E10" i="9"/>
  <c r="Q15" i="9"/>
  <c r="P15" i="9"/>
  <c r="I15" i="9"/>
  <c r="E15" i="9"/>
  <c r="S15" i="9"/>
  <c r="Q13" i="9"/>
  <c r="P13" i="9"/>
  <c r="I13" i="9"/>
  <c r="E13" i="9"/>
  <c r="Q11" i="9"/>
  <c r="P11" i="9"/>
  <c r="I11" i="9"/>
  <c r="E11" i="9"/>
  <c r="S11" i="9"/>
  <c r="P10" i="9"/>
  <c r="I10" i="9"/>
  <c r="Q9" i="9"/>
  <c r="P9" i="9"/>
  <c r="I9" i="9"/>
  <c r="E8" i="9"/>
  <c r="Q7" i="9"/>
  <c r="P7" i="9"/>
  <c r="I7" i="9"/>
  <c r="E7" i="9"/>
  <c r="S7" i="9"/>
  <c r="C6" i="9"/>
  <c r="C5" i="9"/>
  <c r="E14" i="9"/>
  <c r="F5" i="10"/>
  <c r="P5" i="10"/>
  <c r="P6" i="10"/>
  <c r="G6" i="10"/>
  <c r="Q12" i="10"/>
  <c r="O14" i="10"/>
  <c r="S14" i="10"/>
  <c r="E12" i="10"/>
  <c r="O15" i="9"/>
  <c r="S14" i="9"/>
  <c r="P14" i="9"/>
  <c r="I14" i="9"/>
  <c r="O13" i="9"/>
  <c r="I12" i="9"/>
  <c r="I6" i="9"/>
  <c r="O10" i="9"/>
  <c r="O9" i="9"/>
  <c r="Q6" i="9"/>
  <c r="E12" i="9"/>
  <c r="S12" i="9"/>
  <c r="S13" i="9"/>
  <c r="Q12" i="9"/>
  <c r="F6" i="9"/>
  <c r="F5" i="9"/>
  <c r="P12" i="9"/>
  <c r="O11" i="9"/>
  <c r="S10" i="9"/>
  <c r="G5" i="9"/>
  <c r="Q5" i="9"/>
  <c r="O7" i="9"/>
  <c r="J5" i="9"/>
  <c r="Q14" i="9"/>
  <c r="M6" i="7"/>
  <c r="K6" i="7"/>
  <c r="J6" i="7"/>
  <c r="G6" i="7"/>
  <c r="F6" i="7"/>
  <c r="M6" i="6"/>
  <c r="K6" i="6"/>
  <c r="J6" i="6"/>
  <c r="G6" i="6"/>
  <c r="F6" i="6"/>
  <c r="M6" i="5"/>
  <c r="K6" i="5"/>
  <c r="J6" i="5"/>
  <c r="G6" i="5"/>
  <c r="F6" i="5"/>
  <c r="O14" i="9"/>
  <c r="Q6" i="10"/>
  <c r="G5" i="10"/>
  <c r="Q5" i="10"/>
  <c r="E6" i="10"/>
  <c r="O12" i="10"/>
  <c r="S12" i="10"/>
  <c r="E6" i="9"/>
  <c r="S6" i="9"/>
  <c r="O12" i="9"/>
  <c r="P5" i="9"/>
  <c r="P6" i="9"/>
  <c r="I5" i="9"/>
  <c r="M14" i="3"/>
  <c r="G14" i="3"/>
  <c r="F14" i="3"/>
  <c r="K14" i="3"/>
  <c r="J14" i="3"/>
  <c r="P14" i="1"/>
  <c r="Q14" i="1"/>
  <c r="I14" i="1"/>
  <c r="E14" i="1"/>
  <c r="O14" i="1"/>
  <c r="E14" i="4"/>
  <c r="S14" i="4"/>
  <c r="I14" i="4"/>
  <c r="P14" i="4"/>
  <c r="Q14" i="4"/>
  <c r="O6" i="10"/>
  <c r="S6" i="10"/>
  <c r="E5" i="10"/>
  <c r="S5" i="10"/>
  <c r="S14" i="1"/>
  <c r="O14" i="4"/>
  <c r="E5" i="9"/>
  <c r="S5" i="9"/>
  <c r="O6" i="9"/>
  <c r="P13" i="3"/>
  <c r="Q13" i="3"/>
  <c r="P14" i="3"/>
  <c r="Q14" i="3"/>
  <c r="I13" i="3"/>
  <c r="I14" i="3"/>
  <c r="E13" i="3"/>
  <c r="S13" i="3"/>
  <c r="E14" i="3"/>
  <c r="S14" i="3"/>
  <c r="O5" i="10"/>
  <c r="O5" i="9"/>
  <c r="O14" i="3"/>
  <c r="O13" i="3"/>
  <c r="P13" i="5"/>
  <c r="Q13" i="5"/>
  <c r="P14" i="5"/>
  <c r="Q14" i="5"/>
  <c r="S14" i="5"/>
  <c r="P15" i="5"/>
  <c r="Q15" i="5"/>
  <c r="I13" i="5"/>
  <c r="I14" i="5"/>
  <c r="I15" i="5"/>
  <c r="E13" i="5"/>
  <c r="S13" i="5"/>
  <c r="E14" i="5"/>
  <c r="E15" i="5"/>
  <c r="S15" i="5"/>
  <c r="P13" i="6"/>
  <c r="Q13" i="6"/>
  <c r="P14" i="6"/>
  <c r="Q14" i="6"/>
  <c r="P15" i="6"/>
  <c r="Q15" i="6"/>
  <c r="I13" i="6"/>
  <c r="I14" i="6"/>
  <c r="I15" i="6"/>
  <c r="E13" i="6"/>
  <c r="S13" i="6"/>
  <c r="E14" i="6"/>
  <c r="O14" i="6"/>
  <c r="E15" i="6"/>
  <c r="S15" i="6"/>
  <c r="O14" i="5"/>
  <c r="S14" i="6"/>
  <c r="O13" i="5"/>
  <c r="O15" i="5"/>
  <c r="O15" i="6"/>
  <c r="O13" i="6"/>
  <c r="P12" i="7"/>
  <c r="Q12" i="7"/>
  <c r="P13" i="7"/>
  <c r="Q13" i="7"/>
  <c r="P14" i="7"/>
  <c r="Q14" i="7"/>
  <c r="P15" i="7"/>
  <c r="Q15" i="7"/>
  <c r="I13" i="7"/>
  <c r="I14" i="7"/>
  <c r="I15" i="7"/>
  <c r="O15" i="7"/>
  <c r="E13" i="7"/>
  <c r="S13" i="7"/>
  <c r="E14" i="7"/>
  <c r="E15" i="7"/>
  <c r="S15" i="7"/>
  <c r="O14" i="7"/>
  <c r="S14" i="7"/>
  <c r="O13" i="7"/>
  <c r="M6" i="8"/>
  <c r="K6" i="8"/>
  <c r="J6" i="8"/>
  <c r="G6" i="8"/>
  <c r="F6" i="8"/>
  <c r="P13" i="8"/>
  <c r="Q13" i="8"/>
  <c r="P14" i="8"/>
  <c r="Q14" i="8"/>
  <c r="P15" i="8"/>
  <c r="Q15" i="8"/>
  <c r="I13" i="8"/>
  <c r="I14" i="8"/>
  <c r="I15" i="8"/>
  <c r="E13" i="8"/>
  <c r="E14" i="8"/>
  <c r="E15" i="8"/>
  <c r="S15" i="8"/>
  <c r="O14" i="8"/>
  <c r="O15" i="8"/>
  <c r="O13" i="8"/>
  <c r="I8" i="4"/>
  <c r="K6" i="3"/>
  <c r="S14" i="8"/>
  <c r="S13" i="8"/>
  <c r="Q12" i="8"/>
  <c r="P12" i="8"/>
  <c r="I12" i="8"/>
  <c r="E12" i="8"/>
  <c r="Q11" i="8"/>
  <c r="P11" i="8"/>
  <c r="I11" i="8"/>
  <c r="E11" i="8"/>
  <c r="S11" i="8"/>
  <c r="P10" i="8"/>
  <c r="I10" i="8"/>
  <c r="E10" i="8"/>
  <c r="S10" i="8"/>
  <c r="Q9" i="8"/>
  <c r="P9" i="8"/>
  <c r="I9" i="8"/>
  <c r="E9" i="8"/>
  <c r="S9" i="8"/>
  <c r="E8" i="8"/>
  <c r="Q7" i="8"/>
  <c r="P7" i="8"/>
  <c r="I7" i="8"/>
  <c r="E7" i="8"/>
  <c r="M5" i="8"/>
  <c r="K5" i="8"/>
  <c r="J5" i="8"/>
  <c r="C6" i="8"/>
  <c r="C5" i="8"/>
  <c r="I12" i="7"/>
  <c r="E12" i="7"/>
  <c r="Q11" i="7"/>
  <c r="P11" i="7"/>
  <c r="I11" i="7"/>
  <c r="E11" i="7"/>
  <c r="P10" i="7"/>
  <c r="I10" i="7"/>
  <c r="E10" i="7"/>
  <c r="Q9" i="7"/>
  <c r="P9" i="7"/>
  <c r="I9" i="7"/>
  <c r="E9" i="7"/>
  <c r="S9" i="7"/>
  <c r="E8" i="7"/>
  <c r="Q7" i="7"/>
  <c r="P7" i="7"/>
  <c r="I7" i="7"/>
  <c r="E7" i="7"/>
  <c r="M5" i="7"/>
  <c r="K5" i="7"/>
  <c r="J5" i="7"/>
  <c r="G5" i="7"/>
  <c r="F5" i="7"/>
  <c r="C6" i="7"/>
  <c r="C5" i="7"/>
  <c r="Q12" i="6"/>
  <c r="P12" i="6"/>
  <c r="I12" i="6"/>
  <c r="E12" i="6"/>
  <c r="S12" i="6"/>
  <c r="Q11" i="6"/>
  <c r="P11" i="6"/>
  <c r="I11" i="6"/>
  <c r="E11" i="6"/>
  <c r="P10" i="6"/>
  <c r="I10" i="6"/>
  <c r="E10" i="6"/>
  <c r="S10" i="6"/>
  <c r="Q9" i="6"/>
  <c r="P9" i="6"/>
  <c r="I9" i="6"/>
  <c r="E9" i="6"/>
  <c r="S9" i="6"/>
  <c r="E8" i="6"/>
  <c r="Q7" i="6"/>
  <c r="P7" i="6"/>
  <c r="I7" i="6"/>
  <c r="E7" i="6"/>
  <c r="M5" i="6"/>
  <c r="K5" i="6"/>
  <c r="J5" i="6"/>
  <c r="G5" i="6"/>
  <c r="F5" i="6"/>
  <c r="C6" i="6"/>
  <c r="C5" i="6"/>
  <c r="Q12" i="5"/>
  <c r="P12" i="5"/>
  <c r="I12" i="5"/>
  <c r="E12" i="5"/>
  <c r="Q11" i="5"/>
  <c r="P11" i="5"/>
  <c r="I11" i="5"/>
  <c r="E11" i="5"/>
  <c r="P10" i="5"/>
  <c r="I10" i="5"/>
  <c r="E10" i="5"/>
  <c r="S10" i="5"/>
  <c r="Q9" i="5"/>
  <c r="P9" i="5"/>
  <c r="I9" i="5"/>
  <c r="E9" i="5"/>
  <c r="S9" i="5"/>
  <c r="E8" i="5"/>
  <c r="Q7" i="5"/>
  <c r="P7" i="5"/>
  <c r="I7" i="5"/>
  <c r="E7" i="5"/>
  <c r="M5" i="5"/>
  <c r="K5" i="5"/>
  <c r="F5" i="5"/>
  <c r="C6" i="5"/>
  <c r="C5" i="5"/>
  <c r="J5" i="5"/>
  <c r="Q13" i="4"/>
  <c r="P13" i="4"/>
  <c r="I13" i="4"/>
  <c r="E13" i="4"/>
  <c r="S13" i="4"/>
  <c r="Q12" i="4"/>
  <c r="P12" i="4"/>
  <c r="I12" i="4"/>
  <c r="E12" i="4"/>
  <c r="S12" i="4"/>
  <c r="Q11" i="4"/>
  <c r="P11" i="4"/>
  <c r="I11" i="4"/>
  <c r="E11" i="4"/>
  <c r="P10" i="4"/>
  <c r="I10" i="4"/>
  <c r="E10" i="4"/>
  <c r="Q9" i="4"/>
  <c r="P9" i="4"/>
  <c r="I9" i="4"/>
  <c r="E9" i="4"/>
  <c r="S9" i="4"/>
  <c r="E8" i="4"/>
  <c r="Q7" i="4"/>
  <c r="P7" i="4"/>
  <c r="I7" i="4"/>
  <c r="E7" i="4"/>
  <c r="S7" i="4"/>
  <c r="M6" i="4"/>
  <c r="M5" i="4"/>
  <c r="K6" i="4"/>
  <c r="J6" i="4"/>
  <c r="G6" i="4"/>
  <c r="G5" i="4"/>
  <c r="F6" i="4"/>
  <c r="F5" i="4"/>
  <c r="C6" i="4"/>
  <c r="C5" i="4"/>
  <c r="Q15" i="3"/>
  <c r="P15" i="3"/>
  <c r="I15" i="3"/>
  <c r="E15" i="3"/>
  <c r="S15" i="3"/>
  <c r="Q12" i="3"/>
  <c r="P12" i="3"/>
  <c r="I12" i="3"/>
  <c r="E12" i="3"/>
  <c r="S12" i="3"/>
  <c r="Q11" i="3"/>
  <c r="P11" i="3"/>
  <c r="I11" i="3"/>
  <c r="E11" i="3"/>
  <c r="P10" i="3"/>
  <c r="I10" i="3"/>
  <c r="E10" i="3"/>
  <c r="S10" i="3"/>
  <c r="Q9" i="3"/>
  <c r="P9" i="3"/>
  <c r="I9" i="3"/>
  <c r="E9" i="3"/>
  <c r="S9" i="3"/>
  <c r="E8" i="3"/>
  <c r="Q7" i="3"/>
  <c r="P7" i="3"/>
  <c r="I7" i="3"/>
  <c r="E7" i="3"/>
  <c r="S7" i="3"/>
  <c r="M6" i="3"/>
  <c r="M5" i="3"/>
  <c r="J6" i="3"/>
  <c r="G6" i="3"/>
  <c r="G5" i="3"/>
  <c r="F6" i="3"/>
  <c r="F5" i="3"/>
  <c r="C6" i="3"/>
  <c r="C5" i="3"/>
  <c r="E6" i="6"/>
  <c r="E5" i="6"/>
  <c r="E6" i="8"/>
  <c r="E5" i="8"/>
  <c r="I6" i="6"/>
  <c r="I6" i="8"/>
  <c r="I5" i="8"/>
  <c r="I6" i="7"/>
  <c r="I5" i="7"/>
  <c r="O10" i="7"/>
  <c r="S7" i="7"/>
  <c r="E6" i="7"/>
  <c r="E5" i="7"/>
  <c r="E6" i="5"/>
  <c r="E5" i="5"/>
  <c r="O12" i="7"/>
  <c r="S12" i="7"/>
  <c r="I6" i="5"/>
  <c r="I6" i="3"/>
  <c r="I5" i="3"/>
  <c r="P6" i="3"/>
  <c r="O7" i="5"/>
  <c r="O11" i="5"/>
  <c r="O12" i="5"/>
  <c r="O11" i="7"/>
  <c r="O11" i="4"/>
  <c r="I6" i="4"/>
  <c r="I5" i="4"/>
  <c r="O10" i="4"/>
  <c r="O13" i="4"/>
  <c r="I5" i="6"/>
  <c r="O9" i="7"/>
  <c r="O12" i="8"/>
  <c r="P6" i="8"/>
  <c r="Q6" i="8"/>
  <c r="O7" i="8"/>
  <c r="O11" i="8"/>
  <c r="O10" i="8"/>
  <c r="F5" i="8"/>
  <c r="P5" i="8"/>
  <c r="G5" i="8"/>
  <c r="Q5" i="8"/>
  <c r="Q6" i="7"/>
  <c r="Q5" i="7"/>
  <c r="P6" i="7"/>
  <c r="P5" i="7"/>
  <c r="O11" i="6"/>
  <c r="O12" i="6"/>
  <c r="O9" i="6"/>
  <c r="Q5" i="6"/>
  <c r="Q6" i="6"/>
  <c r="S7" i="6"/>
  <c r="P6" i="6"/>
  <c r="P5" i="6"/>
  <c r="I5" i="5"/>
  <c r="Q6" i="5"/>
  <c r="S12" i="5"/>
  <c r="S11" i="5"/>
  <c r="O10" i="5"/>
  <c r="P6" i="5"/>
  <c r="G5" i="5"/>
  <c r="Q5" i="5"/>
  <c r="S7" i="5"/>
  <c r="P5" i="5"/>
  <c r="O12" i="4"/>
  <c r="O9" i="4"/>
  <c r="P6" i="4"/>
  <c r="Q6" i="4"/>
  <c r="E6" i="4"/>
  <c r="E5" i="4"/>
  <c r="K5" i="4"/>
  <c r="Q5" i="4"/>
  <c r="J5" i="4"/>
  <c r="P5" i="4"/>
  <c r="E6" i="3"/>
  <c r="E5" i="3"/>
  <c r="S5" i="3"/>
  <c r="O12" i="3"/>
  <c r="Q6" i="3"/>
  <c r="O9" i="3"/>
  <c r="O15" i="3"/>
  <c r="O11" i="3"/>
  <c r="K5" i="3"/>
  <c r="Q5" i="3"/>
  <c r="J5" i="3"/>
  <c r="P5" i="3"/>
  <c r="S7" i="8"/>
  <c r="O9" i="8"/>
  <c r="S12" i="8"/>
  <c r="S10" i="7"/>
  <c r="O7" i="7"/>
  <c r="S11" i="7"/>
  <c r="O7" i="6"/>
  <c r="O10" i="6"/>
  <c r="S11" i="6"/>
  <c r="O9" i="5"/>
  <c r="S10" i="4"/>
  <c r="O7" i="4"/>
  <c r="S11" i="4"/>
  <c r="O10" i="3"/>
  <c r="S11" i="3"/>
  <c r="O7" i="3"/>
  <c r="O5" i="6"/>
  <c r="O5" i="3"/>
  <c r="O5" i="7"/>
  <c r="O6" i="7"/>
  <c r="S5" i="7"/>
  <c r="S6" i="7"/>
  <c r="S5" i="6"/>
  <c r="O6" i="6"/>
  <c r="S6" i="6"/>
  <c r="O6" i="5"/>
  <c r="O5" i="5"/>
  <c r="S5" i="5"/>
  <c r="S6" i="5"/>
  <c r="O5" i="4"/>
  <c r="S5" i="4"/>
  <c r="O6" i="4"/>
  <c r="S6" i="4"/>
  <c r="S6" i="3"/>
  <c r="O6" i="3"/>
  <c r="O5" i="8"/>
  <c r="S5" i="8"/>
  <c r="O6" i="8"/>
  <c r="S6" i="8"/>
  <c r="I13" i="1"/>
  <c r="I12" i="1"/>
  <c r="I11" i="1"/>
  <c r="I10" i="1"/>
  <c r="I9" i="1"/>
  <c r="I7" i="1"/>
  <c r="Q13" i="1"/>
  <c r="P13" i="1"/>
  <c r="E13" i="1"/>
  <c r="S13" i="1"/>
  <c r="Q12" i="1"/>
  <c r="P12" i="1"/>
  <c r="E12" i="1"/>
  <c r="Q11" i="1"/>
  <c r="P11" i="1"/>
  <c r="E11" i="1"/>
  <c r="P10" i="1"/>
  <c r="E10" i="1"/>
  <c r="S10" i="1"/>
  <c r="Q9" i="1"/>
  <c r="P9" i="1"/>
  <c r="E9" i="1"/>
  <c r="E8" i="1"/>
  <c r="Q7" i="1"/>
  <c r="P7" i="1"/>
  <c r="E7" i="1"/>
  <c r="S7" i="1"/>
  <c r="K6" i="1"/>
  <c r="J6" i="1"/>
  <c r="J5" i="1"/>
  <c r="G6" i="1"/>
  <c r="G5" i="1"/>
  <c r="F6" i="1"/>
  <c r="C6" i="1"/>
  <c r="C5" i="1"/>
  <c r="O11" i="1"/>
  <c r="O9" i="1"/>
  <c r="Q6" i="1"/>
  <c r="M6" i="1"/>
  <c r="M5" i="1"/>
  <c r="S12" i="1"/>
  <c r="I6" i="1"/>
  <c r="I5" i="1"/>
  <c r="O10" i="1"/>
  <c r="K5" i="1"/>
  <c r="Q5" i="1"/>
  <c r="P6" i="1"/>
  <c r="O7" i="1"/>
  <c r="O13" i="1"/>
  <c r="F5" i="1"/>
  <c r="P5" i="1"/>
  <c r="O12" i="1"/>
  <c r="E6" i="1"/>
  <c r="S9" i="1"/>
  <c r="S11" i="1"/>
  <c r="O6" i="1"/>
  <c r="S6" i="1"/>
  <c r="E5" i="1"/>
  <c r="O5" i="1"/>
  <c r="S5" i="1"/>
  <c r="E5" i="16" l="1"/>
  <c r="S6" i="16"/>
  <c r="E12" i="15"/>
  <c r="E6" i="15" s="1"/>
  <c r="E5" i="15" s="1"/>
  <c r="S16" i="15"/>
  <c r="I12" i="15"/>
  <c r="S13" i="15"/>
  <c r="Q5" i="15"/>
  <c r="P12" i="15"/>
  <c r="F6" i="15"/>
  <c r="F5" i="15" s="1"/>
  <c r="O13" i="15"/>
  <c r="O11" i="15"/>
  <c r="O9" i="15"/>
  <c r="S7" i="15"/>
  <c r="O7" i="15"/>
  <c r="Q12" i="15"/>
  <c r="O14" i="15"/>
  <c r="O16" i="15"/>
  <c r="O10" i="15"/>
  <c r="S14" i="15"/>
  <c r="Q6" i="14"/>
  <c r="O6" i="14"/>
  <c r="G5" i="14"/>
  <c r="Q5" i="14" s="1"/>
  <c r="P5" i="14"/>
  <c r="S5" i="16" l="1"/>
  <c r="O5" i="16"/>
  <c r="S12" i="15"/>
  <c r="S5" i="15"/>
  <c r="O5" i="15"/>
  <c r="S6" i="15"/>
  <c r="O12" i="15"/>
  <c r="P5" i="15"/>
</calcChain>
</file>

<file path=xl/sharedStrings.xml><?xml version="1.0" encoding="utf-8"?>
<sst xmlns="http://schemas.openxmlformats.org/spreadsheetml/2006/main" count="746" uniqueCount="77">
  <si>
    <t>Ålands hälso- och sjukvård, vårdavdelningsverksamhet efter basenhet 2016</t>
  </si>
  <si>
    <t>Enhet</t>
  </si>
  <si>
    <t>Vård-</t>
  </si>
  <si>
    <t>Belägg-</t>
  </si>
  <si>
    <t>Medelvård-</t>
  </si>
  <si>
    <t>tid, dagar</t>
  </si>
  <si>
    <t>.</t>
  </si>
  <si>
    <t>Kvinnor</t>
  </si>
  <si>
    <t>Män</t>
  </si>
  <si>
    <t>-</t>
  </si>
  <si>
    <t>platser</t>
  </si>
  <si>
    <t>Vårddagar</t>
  </si>
  <si>
    <t>Totalt</t>
  </si>
  <si>
    <t>Patienter</t>
  </si>
  <si>
    <t>Vårddagar per patient</t>
  </si>
  <si>
    <t>Somatisk spec.sjukv.</t>
  </si>
  <si>
    <t>Akut</t>
  </si>
  <si>
    <t>Barn- och ungdom</t>
  </si>
  <si>
    <t>BB-gyn</t>
  </si>
  <si>
    <t>Kirurgi</t>
  </si>
  <si>
    <t>Medicin</t>
  </si>
  <si>
    <t>Psykiatrisk vård</t>
  </si>
  <si>
    <t>Specialsjukvård totalt</t>
  </si>
  <si>
    <t>Ålands hälso- och sjukvård, vårdavdelningsverksamhet efter basenhet 2015</t>
  </si>
  <si>
    <t>Ålands hälso- och sjukvård, vårdavdelningsverksamhet efter basenhet 2014</t>
  </si>
  <si>
    <t>Ålands hälso- och sjukvård, vårdavdelningsverksamhet efter basenhet 2013</t>
  </si>
  <si>
    <t>Ålands hälso- och sjukvård, vårdavdelningsverksamhet efter basenhet 2012</t>
  </si>
  <si>
    <t>Ålands hälso- och sjukvård, vårdavdelningsverksamhet efter basenhet 2011</t>
  </si>
  <si>
    <t>Ålands hälso- och sjukvård, vårdavdelningsverksamhet efter basenhet 2010</t>
  </si>
  <si>
    <t>Rehab.- o. fysiatri</t>
  </si>
  <si>
    <t>Långvård</t>
  </si>
  <si>
    <t>tillfällen</t>
  </si>
  <si>
    <t>Uppdaterad 13.11.2017</t>
  </si>
  <si>
    <r>
      <t>Intensivvård</t>
    </r>
    <r>
      <rPr>
        <vertAlign val="superscript"/>
        <sz val="9"/>
        <color theme="1"/>
        <rFont val="Calibri"/>
        <family val="2"/>
        <scheme val="minor"/>
      </rPr>
      <t>1)</t>
    </r>
  </si>
  <si>
    <t>Ålands statistik- och utredningsbyrå</t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</si>
  <si>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>Vård på IVA-avd betraktas som ett utrymme inom respektive specialitet, dvs patienter och vårdtillfällen är samma som på avdelningen.</t>
    </r>
  </si>
  <si>
    <t>Källa: ÅHS verksamhetsberättelse</t>
  </si>
  <si>
    <t>Not: Mellan 2013-2014 drogs antalet vårdplatser ner, vilket förklarar den stora ökningen i beläggningen mellan åren. Att akuten har så hög beläggningsgrad förklaras av att</t>
  </si>
  <si>
    <t>patienterna är inlagda på akuten kortare tid än ett dygn, därför kan samma plats fyllas två gånger.</t>
  </si>
  <si>
    <t>Rehab- o. geriatrikliniken</t>
  </si>
  <si>
    <t>- Medicinavdelningen</t>
  </si>
  <si>
    <t>- Vårdavdelningen</t>
  </si>
  <si>
    <t>ning, %</t>
  </si>
  <si>
    <t>..</t>
  </si>
  <si>
    <r>
      <t>Medicin</t>
    </r>
    <r>
      <rPr>
        <vertAlign val="superscript"/>
        <sz val="9"/>
        <color theme="1"/>
        <rFont val="Calibri"/>
        <family val="2"/>
        <scheme val="minor"/>
      </rPr>
      <t>2)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</si>
  <si>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>Antalet unika patienter är beräknade per avdelning så i totalen för medicinkliniken kan samma person finnas med mera än en gång.</t>
    </r>
  </si>
  <si>
    <t>Ålands hälso- och sjukvård, vårdavdelningsverksamhet efter basenhet 2017</t>
  </si>
  <si>
    <t>Uppdaterad 9.8.2018</t>
  </si>
  <si>
    <t>Uppgifter för 2010 - 2017 finns på respektive blad</t>
  </si>
  <si>
    <t>Ålands hälso- och sjukvård, vårdavdelningsverksamhet efter basenhet 2018</t>
  </si>
  <si>
    <t>Uppdaterad 9.9.2019</t>
  </si>
  <si>
    <t>Ålands hälso- och sjukvård, vårdavdelningsverksamhet efter basenhet 2019</t>
  </si>
  <si>
    <t>Uppdaterad 17.8.2020</t>
  </si>
  <si>
    <t>Ålands hälso- och sjukvård, vårdavdelningsverksamhet efter basenhet 2020</t>
  </si>
  <si>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>Vårddagar Covid avd medräknade i vårdavdelningen 2020</t>
    </r>
  </si>
  <si>
    <r>
      <t>- Vårdavdelningen</t>
    </r>
    <r>
      <rPr>
        <vertAlign val="superscript"/>
        <sz val="9"/>
        <color theme="1"/>
        <rFont val="Calibri"/>
        <family val="2"/>
        <scheme val="minor"/>
      </rPr>
      <t>3)</t>
    </r>
  </si>
  <si>
    <t>Uppdaterad 26.08.2021</t>
  </si>
  <si>
    <t>Ålands hälso- och sjukvård, vårdavdelningsverksamhet efter basenhet 2021</t>
  </si>
  <si>
    <t>- Covid avdelning</t>
  </si>
  <si>
    <r>
      <t>Specialsjukvård totalt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</si>
  <si>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r>
      <t>Intensivvård</t>
    </r>
    <r>
      <rPr>
        <vertAlign val="superscript"/>
        <sz val="9"/>
        <color theme="1"/>
        <rFont val="Calibri"/>
        <family val="2"/>
        <scheme val="minor"/>
      </rPr>
      <t>2)</t>
    </r>
  </si>
  <si>
    <r>
      <rPr>
        <vertAlign val="superscript"/>
        <sz val="8"/>
        <color theme="1"/>
        <rFont val="Calibri"/>
        <family val="2"/>
        <scheme val="minor"/>
      </rPr>
      <t>2)</t>
    </r>
    <r>
      <rPr>
        <sz val="8"/>
        <color theme="1"/>
        <rFont val="Calibri"/>
        <family val="2"/>
        <scheme val="minor"/>
      </rPr>
      <t>Vård på IVA-avd betraktas som ett utrymme inom respektive specialitet, dvs patienter och vårdtillfällen är samma som på avdelningen.</t>
    </r>
  </si>
  <si>
    <t>Uppdaterad 30.08.2022</t>
  </si>
  <si>
    <r>
      <rPr>
        <vertAlign val="superscript"/>
        <sz val="8"/>
        <color theme="1"/>
        <rFont val="Calibri"/>
        <family val="2"/>
        <scheme val="minor"/>
      </rPr>
      <t>1)</t>
    </r>
    <r>
      <rPr>
        <sz val="8"/>
        <color theme="1"/>
        <rFont val="Calibri"/>
        <family val="2"/>
        <scheme val="minor"/>
      </rPr>
      <t>Totala antalet patienter är nettoantal. Samma patient kan ha varit inskriven på flera avdelningar</t>
    </r>
  </si>
  <si>
    <t xml:space="preserve">Not: En patient och sex vårddagar kan inte fördelas på kön. </t>
  </si>
  <si>
    <t>Ålands hälso- och sjukvård, vårdavdelningsverksamhet efter basenhet 2022</t>
  </si>
  <si>
    <t>Tillnyktringsenheten</t>
  </si>
  <si>
    <r>
      <t>Specialsjukvård totalt</t>
    </r>
    <r>
      <rPr>
        <b/>
        <vertAlign val="superscript"/>
        <sz val="9"/>
        <rFont val="Calibri"/>
        <family val="2"/>
        <scheme val="minor"/>
      </rPr>
      <t>1)</t>
    </r>
  </si>
  <si>
    <r>
      <t>Intensivvård</t>
    </r>
    <r>
      <rPr>
        <vertAlign val="superscript"/>
        <sz val="9"/>
        <rFont val="Calibri"/>
        <family val="2"/>
        <scheme val="minor"/>
      </rPr>
      <t>2)</t>
    </r>
  </si>
  <si>
    <t>Uppdaterad 22.08.2023</t>
  </si>
  <si>
    <t>Ålands hälso- och sjukvård, vårdavdelningsverksamhet efter basenhet 2023</t>
  </si>
  <si>
    <t>Uppdaterad 15.8.2024</t>
  </si>
  <si>
    <t>Notera att specialsjukvården tidigare redovisades i två huvudområden somatisk och psykiatrisk.</t>
  </si>
  <si>
    <t>Uppgifter för 2010 - 2023 finns på respektive blad</t>
  </si>
  <si>
    <t>Ålands hälso- och sjukvård, vårdavdelningsverksamhet efter basenhet 2024</t>
  </si>
  <si>
    <t>- Vårdavdelning 1 och 2</t>
  </si>
  <si>
    <t>Uppdaterad 11.8.2025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</si>
</sst>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0"/>
  </numFmts>
  <fonts count="2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horizontal="right"/>
    </xf>
    <xf numFmtId="164" fontId="6" fillId="0" borderId="0" xfId="0" applyNumberFormat="1" applyFont="1"/>
    <xf numFmtId="0" fontId="3" fillId="0" borderId="0" xfId="0" applyFont="1" applyAlignment="1">
      <alignment vertical="top"/>
    </xf>
    <xf numFmtId="3" fontId="3" fillId="0" borderId="0" xfId="0" applyNumberFormat="1" applyFont="1"/>
    <xf numFmtId="164" fontId="3" fillId="0" borderId="0" xfId="0" applyNumberFormat="1" applyFont="1"/>
    <xf numFmtId="3" fontId="3" fillId="0" borderId="0" xfId="1" applyNumberFormat="1" applyFont="1"/>
    <xf numFmtId="164" fontId="3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vertical="top"/>
    </xf>
    <xf numFmtId="0" fontId="6" fillId="0" borderId="4" xfId="0" applyFont="1" applyBorder="1"/>
    <xf numFmtId="3" fontId="6" fillId="0" borderId="4" xfId="1" applyNumberFormat="1" applyFont="1" applyBorder="1"/>
    <xf numFmtId="3" fontId="3" fillId="0" borderId="4" xfId="1" applyNumberFormat="1" applyFont="1" applyBorder="1"/>
    <xf numFmtId="164" fontId="3" fillId="0" borderId="4" xfId="0" applyNumberFormat="1" applyFont="1" applyBorder="1"/>
    <xf numFmtId="0" fontId="3" fillId="0" borderId="0" xfId="0" quotePrefix="1" applyFont="1" applyAlignment="1">
      <alignment vertical="top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12" fillId="0" borderId="0" xfId="0" applyFont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164" fontId="6" fillId="0" borderId="4" xfId="0" applyNumberFormat="1" applyFont="1" applyBorder="1"/>
    <xf numFmtId="0" fontId="3" fillId="0" borderId="4" xfId="0" applyFont="1" applyBorder="1" applyAlignment="1">
      <alignment vertical="top"/>
    </xf>
    <xf numFmtId="0" fontId="8" fillId="0" borderId="0" xfId="0" applyFont="1"/>
    <xf numFmtId="0" fontId="0" fillId="0" borderId="2" xfId="0" applyBorder="1"/>
    <xf numFmtId="165" fontId="3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3" fontId="8" fillId="0" borderId="0" xfId="1" applyNumberFormat="1" applyFont="1"/>
    <xf numFmtId="3" fontId="8" fillId="0" borderId="4" xfId="1" applyNumberFormat="1" applyFont="1" applyBorder="1"/>
    <xf numFmtId="0" fontId="0" fillId="0" borderId="4" xfId="0" applyBorder="1"/>
    <xf numFmtId="165" fontId="3" fillId="0" borderId="4" xfId="0" applyNumberFormat="1" applyFont="1" applyBorder="1"/>
    <xf numFmtId="3" fontId="8" fillId="0" borderId="0" xfId="2" applyNumberFormat="1" applyFont="1"/>
    <xf numFmtId="3" fontId="8" fillId="0" borderId="0" xfId="2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10" fillId="0" borderId="4" xfId="0" applyNumberFormat="1" applyFont="1" applyBorder="1"/>
    <xf numFmtId="3" fontId="10" fillId="0" borderId="4" xfId="1" applyNumberFormat="1" applyFont="1" applyBorder="1"/>
    <xf numFmtId="0" fontId="9" fillId="0" borderId="4" xfId="0" applyFont="1" applyBorder="1"/>
    <xf numFmtId="165" fontId="6" fillId="0" borderId="4" xfId="0" applyNumberFormat="1" applyFont="1" applyBorder="1"/>
    <xf numFmtId="0" fontId="12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165" fontId="6" fillId="0" borderId="0" xfId="0" applyNumberFormat="1" applyFont="1"/>
    <xf numFmtId="0" fontId="14" fillId="0" borderId="0" xfId="0" applyFont="1" applyAlignment="1">
      <alignment vertical="top"/>
    </xf>
    <xf numFmtId="3" fontId="14" fillId="0" borderId="0" xfId="0" applyNumberFormat="1" applyFont="1" applyAlignment="1">
      <alignment horizontal="right"/>
    </xf>
    <xf numFmtId="0" fontId="14" fillId="0" borderId="0" xfId="0" applyFont="1"/>
    <xf numFmtId="0" fontId="15" fillId="0" borderId="0" xfId="0" applyFont="1"/>
    <xf numFmtId="165" fontId="14" fillId="0" borderId="0" xfId="0" applyNumberFormat="1" applyFont="1"/>
    <xf numFmtId="164" fontId="14" fillId="0" borderId="0" xfId="0" applyNumberFormat="1" applyFont="1"/>
    <xf numFmtId="3" fontId="0" fillId="0" borderId="0" xfId="0" applyNumberFormat="1"/>
    <xf numFmtId="3" fontId="14" fillId="0" borderId="0" xfId="0" applyNumberFormat="1" applyFont="1"/>
    <xf numFmtId="3" fontId="3" fillId="0" borderId="0" xfId="0" applyNumberFormat="1" applyFont="1" applyAlignment="1">
      <alignment horizontal="right"/>
    </xf>
    <xf numFmtId="3" fontId="6" fillId="0" borderId="4" xfId="0" applyNumberFormat="1" applyFont="1" applyBorder="1"/>
    <xf numFmtId="3" fontId="6" fillId="0" borderId="0" xfId="0" applyNumberFormat="1" applyFont="1"/>
    <xf numFmtId="3" fontId="3" fillId="0" borderId="4" xfId="0" applyNumberFormat="1" applyFont="1" applyBorder="1"/>
    <xf numFmtId="3" fontId="0" fillId="0" borderId="0" xfId="0" applyNumberFormat="1" applyAlignment="1">
      <alignment horizontal="right"/>
    </xf>
    <xf numFmtId="3" fontId="6" fillId="0" borderId="4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6" fillId="2" borderId="0" xfId="0" applyFont="1" applyFill="1"/>
    <xf numFmtId="0" fontId="0" fillId="2" borderId="0" xfId="0" applyFill="1"/>
    <xf numFmtId="2" fontId="0" fillId="0" borderId="0" xfId="0" applyNumberFormat="1"/>
    <xf numFmtId="3" fontId="8" fillId="0" borderId="0" xfId="0" quotePrefix="1" applyNumberFormat="1" applyFont="1" applyAlignment="1">
      <alignment horizontal="right"/>
    </xf>
    <xf numFmtId="165" fontId="0" fillId="0" borderId="0" xfId="0" applyNumberFormat="1"/>
    <xf numFmtId="1" fontId="3" fillId="0" borderId="0" xfId="0" applyNumberFormat="1" applyFont="1"/>
    <xf numFmtId="166" fontId="3" fillId="0" borderId="0" xfId="0" applyNumberFormat="1" applyFont="1"/>
    <xf numFmtId="0" fontId="16" fillId="0" borderId="0" xfId="0" applyFont="1"/>
    <xf numFmtId="0" fontId="12" fillId="0" borderId="0" xfId="0" quotePrefix="1" applyFont="1"/>
    <xf numFmtId="3" fontId="8" fillId="3" borderId="4" xfId="0" applyNumberFormat="1" applyFont="1" applyFill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165" fontId="17" fillId="0" borderId="0" xfId="0" applyNumberFormat="1" applyFont="1"/>
    <xf numFmtId="3" fontId="12" fillId="0" borderId="0" xfId="1" applyNumberFormat="1" applyFont="1"/>
    <xf numFmtId="3" fontId="18" fillId="0" borderId="0" xfId="1" applyNumberFormat="1" applyFont="1"/>
    <xf numFmtId="165" fontId="10" fillId="3" borderId="0" xfId="0" applyNumberFormat="1" applyFont="1" applyFill="1"/>
    <xf numFmtId="164" fontId="10" fillId="0" borderId="0" xfId="0" applyNumberFormat="1" applyFont="1"/>
    <xf numFmtId="165" fontId="8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5" fontId="8" fillId="0" borderId="0" xfId="0" quotePrefix="1" applyNumberFormat="1" applyFont="1" applyAlignment="1">
      <alignment horizontal="right"/>
    </xf>
    <xf numFmtId="165" fontId="8" fillId="0" borderId="4" xfId="0" applyNumberFormat="1" applyFont="1" applyBorder="1"/>
    <xf numFmtId="164" fontId="8" fillId="0" borderId="4" xfId="0" applyNumberFormat="1" applyFont="1" applyBorder="1"/>
    <xf numFmtId="0" fontId="12" fillId="0" borderId="0" xfId="0" applyFont="1" applyAlignment="1">
      <alignment vertical="top"/>
    </xf>
    <xf numFmtId="0" fontId="16" fillId="3" borderId="0" xfId="0" applyFont="1" applyFill="1"/>
    <xf numFmtId="0" fontId="0" fillId="3" borderId="0" xfId="0" applyFill="1"/>
    <xf numFmtId="0" fontId="20" fillId="0" borderId="0" xfId="0" applyFont="1"/>
    <xf numFmtId="165" fontId="20" fillId="0" borderId="0" xfId="0" applyNumberFormat="1" applyFont="1"/>
    <xf numFmtId="2" fontId="20" fillId="0" borderId="0" xfId="0" applyNumberFormat="1" applyFont="1"/>
    <xf numFmtId="0" fontId="10" fillId="0" borderId="0" xfId="0" applyFont="1" applyAlignment="1">
      <alignment vertical="top"/>
    </xf>
    <xf numFmtId="3" fontId="10" fillId="0" borderId="0" xfId="0" applyNumberFormat="1" applyFont="1" applyAlignment="1">
      <alignment horizontal="right"/>
    </xf>
    <xf numFmtId="0" fontId="10" fillId="0" borderId="0" xfId="0" applyFont="1"/>
    <xf numFmtId="0" fontId="22" fillId="0" borderId="0" xfId="0" applyFont="1"/>
    <xf numFmtId="0" fontId="8" fillId="0" borderId="0" xfId="0" applyFont="1" applyAlignment="1">
      <alignment vertical="top"/>
    </xf>
    <xf numFmtId="0" fontId="23" fillId="0" borderId="0" xfId="0" applyFont="1"/>
    <xf numFmtId="0" fontId="8" fillId="0" borderId="0" xfId="0" quotePrefix="1" applyFont="1" applyAlignment="1">
      <alignment vertical="top"/>
    </xf>
    <xf numFmtId="0" fontId="8" fillId="0" borderId="4" xfId="0" applyFont="1" applyBorder="1" applyAlignment="1">
      <alignment vertical="top"/>
    </xf>
    <xf numFmtId="0" fontId="10" fillId="0" borderId="4" xfId="0" applyFont="1" applyBorder="1"/>
    <xf numFmtId="0" fontId="8" fillId="0" borderId="4" xfId="0" applyFont="1" applyBorder="1"/>
    <xf numFmtId="0" fontId="23" fillId="0" borderId="4" xfId="0" applyFont="1" applyBorder="1"/>
    <xf numFmtId="0" fontId="3" fillId="0" borderId="0" xfId="0" quotePrefix="1" applyFont="1"/>
    <xf numFmtId="0" fontId="3" fillId="0" borderId="0" xfId="0" applyFont="1" applyAlignment="1">
      <alignment horizontal="right"/>
    </xf>
    <xf numFmtId="3" fontId="3" fillId="0" borderId="0" xfId="1" quotePrefix="1" applyNumberFormat="1" applyFont="1" applyAlignment="1">
      <alignment horizontal="right"/>
    </xf>
    <xf numFmtId="3" fontId="8" fillId="3" borderId="0" xfId="0" applyNumberFormat="1" applyFont="1" applyFill="1"/>
    <xf numFmtId="3" fontId="8" fillId="3" borderId="0" xfId="0" applyNumberFormat="1" applyFont="1" applyFill="1" applyAlignment="1">
      <alignment horizontal="right"/>
    </xf>
    <xf numFmtId="3" fontId="8" fillId="3" borderId="0" xfId="0" quotePrefix="1" applyNumberFormat="1" applyFont="1" applyFill="1" applyAlignment="1">
      <alignment horizontal="right"/>
    </xf>
    <xf numFmtId="3" fontId="8" fillId="3" borderId="0" xfId="1" applyNumberFormat="1" applyFont="1" applyFill="1"/>
    <xf numFmtId="3" fontId="3" fillId="3" borderId="0" xfId="0" applyNumberFormat="1" applyFont="1" applyFill="1"/>
    <xf numFmtId="3" fontId="8" fillId="3" borderId="4" xfId="1" applyNumberFormat="1" applyFont="1" applyFill="1" applyBorder="1"/>
    <xf numFmtId="0" fontId="3" fillId="0" borderId="3" xfId="0" applyFont="1" applyBorder="1" applyAlignment="1">
      <alignment horizontal="center"/>
    </xf>
  </cellXfs>
  <cellStyles count="3">
    <cellStyle name="Normal" xfId="0" builtinId="0"/>
    <cellStyle name="Normal 10 2" xfId="1" xr:uid="{FE89C406-F120-4161-831F-3E78E2A1AFCA}"/>
    <cellStyle name="Normal 2" xfId="2" xr:uid="{66D1BFEB-6E69-468F-B2CF-1EC9E81A8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A7BA-15B6-4E63-AF61-7861EFA2FE94}">
  <dimension ref="A1:Z20"/>
  <sheetViews>
    <sheetView showGridLines="0" tabSelected="1" zoomScale="120" zoomScaleNormal="120" workbookViewId="0">
      <selection activeCell="M19" sqref="M19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1" width="1.42578125" customWidth="1"/>
    <col min="23" max="24" width="11.5703125" bestFit="1" customWidth="1"/>
  </cols>
  <sheetData>
    <row r="1" spans="1:26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V1" s="68" t="s">
        <v>73</v>
      </c>
      <c r="W1" s="68"/>
      <c r="X1" s="68"/>
      <c r="Y1" s="69"/>
      <c r="Z1" s="69"/>
    </row>
    <row r="2" spans="1:26" ht="23.45" customHeight="1" thickBot="1" x14ac:dyDescent="0.3">
      <c r="A2" s="1" t="s">
        <v>74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75" t="s">
        <v>72</v>
      </c>
    </row>
    <row r="3" spans="1:26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  <c r="U3" s="109"/>
    </row>
    <row r="4" spans="1:26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W4" s="72"/>
      <c r="X4" s="70"/>
    </row>
    <row r="5" spans="1:26" x14ac:dyDescent="0.25">
      <c r="A5" s="97" t="s">
        <v>67</v>
      </c>
      <c r="B5" s="97"/>
      <c r="C5" s="9">
        <v>115</v>
      </c>
      <c r="D5" s="9"/>
      <c r="E5" s="98">
        <f>(E6+E7+E8+E9+E10+E11+E14)</f>
        <v>26201</v>
      </c>
      <c r="F5" s="98">
        <f>(F6+F7+F8+F9+F10+F11+F14)</f>
        <v>13230</v>
      </c>
      <c r="G5" s="98">
        <f>(G6+G7+G8+G9+G10+G11+G14)</f>
        <v>12972</v>
      </c>
      <c r="H5" s="99"/>
      <c r="I5" s="98">
        <f>J5+K5</f>
        <v>3723</v>
      </c>
      <c r="J5" s="98">
        <v>1956</v>
      </c>
      <c r="K5" s="98">
        <v>1767</v>
      </c>
      <c r="L5" s="100"/>
      <c r="M5" s="98">
        <f>SUM(M6+M8+M9+M10+M11+M14)</f>
        <v>5795</v>
      </c>
      <c r="N5" s="100"/>
      <c r="O5" s="82">
        <f>E5/I5</f>
        <v>7.0376040827289819</v>
      </c>
      <c r="P5" s="82">
        <f t="shared" ref="P5:Q5" si="0">F5/J5</f>
        <v>6.7638036809815949</v>
      </c>
      <c r="Q5" s="82">
        <f t="shared" si="0"/>
        <v>7.3412563667232593</v>
      </c>
      <c r="R5" s="82"/>
      <c r="S5" s="83">
        <f>E5/M5</f>
        <v>4.5213114754098358</v>
      </c>
      <c r="T5" s="100"/>
      <c r="U5" s="100"/>
      <c r="W5" s="72"/>
      <c r="X5" s="70"/>
    </row>
    <row r="6" spans="1:26" s="94" customFormat="1" x14ac:dyDescent="0.25">
      <c r="A6" s="101"/>
      <c r="B6" s="31" t="s">
        <v>16</v>
      </c>
      <c r="C6" s="110">
        <v>2</v>
      </c>
      <c r="D6" s="14"/>
      <c r="E6" s="38">
        <f>SUM(F6:G6)</f>
        <v>147</v>
      </c>
      <c r="F6" s="111">
        <v>73</v>
      </c>
      <c r="G6" s="111">
        <v>74</v>
      </c>
      <c r="H6" s="31"/>
      <c r="I6" s="38">
        <f>SUM(J6:K6)</f>
        <v>339</v>
      </c>
      <c r="J6" s="34">
        <v>164</v>
      </c>
      <c r="K6" s="34">
        <v>175</v>
      </c>
      <c r="L6" s="102"/>
      <c r="M6" s="38">
        <v>354</v>
      </c>
      <c r="N6" s="102"/>
      <c r="O6" s="84">
        <f t="shared" ref="O6:Q6" si="1">E6/I6</f>
        <v>0.4336283185840708</v>
      </c>
      <c r="P6" s="84">
        <f t="shared" si="1"/>
        <v>0.4451219512195122</v>
      </c>
      <c r="Q6" s="84">
        <f t="shared" si="1"/>
        <v>0.42285714285714288</v>
      </c>
      <c r="R6" s="84"/>
      <c r="S6" s="85">
        <f>E6/M6</f>
        <v>0.4152542372881356</v>
      </c>
      <c r="T6" s="102"/>
      <c r="U6" s="102"/>
      <c r="W6" s="95"/>
      <c r="X6" s="96"/>
    </row>
    <row r="7" spans="1:26" x14ac:dyDescent="0.25">
      <c r="A7" s="101"/>
      <c r="B7" s="101" t="s">
        <v>68</v>
      </c>
      <c r="C7" s="16">
        <v>3</v>
      </c>
      <c r="D7" s="14"/>
      <c r="E7" s="38">
        <f>SUM(F7:G7)</f>
        <v>340</v>
      </c>
      <c r="F7" s="112">
        <v>135</v>
      </c>
      <c r="G7" s="112">
        <v>205</v>
      </c>
      <c r="H7" s="31"/>
      <c r="I7" s="44" t="s">
        <v>6</v>
      </c>
      <c r="J7" s="44" t="s">
        <v>6</v>
      </c>
      <c r="K7" s="44" t="s">
        <v>6</v>
      </c>
      <c r="L7" s="35"/>
      <c r="M7" s="44" t="s">
        <v>6</v>
      </c>
      <c r="N7" s="102"/>
      <c r="O7" s="44" t="s">
        <v>6</v>
      </c>
      <c r="P7" s="44" t="s">
        <v>6</v>
      </c>
      <c r="Q7" s="44" t="s">
        <v>6</v>
      </c>
      <c r="R7" s="86"/>
      <c r="S7" s="44" t="s">
        <v>6</v>
      </c>
      <c r="T7" s="102"/>
      <c r="U7" s="102"/>
      <c r="W7" s="72"/>
      <c r="X7" s="70"/>
    </row>
    <row r="8" spans="1:26" x14ac:dyDescent="0.25">
      <c r="A8" s="101"/>
      <c r="B8" s="101" t="s">
        <v>17</v>
      </c>
      <c r="C8" s="14">
        <v>6</v>
      </c>
      <c r="D8" s="14"/>
      <c r="E8" s="38">
        <f>SUM(F8:G8)</f>
        <v>840</v>
      </c>
      <c r="F8" s="111">
        <v>352</v>
      </c>
      <c r="G8" s="111">
        <v>488</v>
      </c>
      <c r="H8" s="31"/>
      <c r="I8" s="38">
        <f>SUM(J8:K8)</f>
        <v>393</v>
      </c>
      <c r="J8" s="34">
        <v>174</v>
      </c>
      <c r="K8" s="34">
        <v>219</v>
      </c>
      <c r="L8" s="102"/>
      <c r="M8" s="38">
        <v>615</v>
      </c>
      <c r="N8" s="102"/>
      <c r="O8" s="84">
        <f>E8/I8</f>
        <v>2.1374045801526718</v>
      </c>
      <c r="P8" s="84">
        <f>F8/J8</f>
        <v>2.0229885057471266</v>
      </c>
      <c r="Q8" s="84">
        <f>G8/K8</f>
        <v>2.2283105022831049</v>
      </c>
      <c r="R8" s="84"/>
      <c r="S8" s="85">
        <f t="shared" ref="S8:S14" si="2">E8/M8</f>
        <v>1.3658536585365855</v>
      </c>
      <c r="T8" s="102"/>
      <c r="U8" s="102"/>
      <c r="W8" s="72"/>
      <c r="X8" s="70"/>
    </row>
    <row r="9" spans="1:26" x14ac:dyDescent="0.25">
      <c r="A9" s="101"/>
      <c r="B9" s="101" t="s">
        <v>18</v>
      </c>
      <c r="C9" s="14">
        <v>12</v>
      </c>
      <c r="D9" s="14"/>
      <c r="E9" s="38">
        <f>SUM(F9:G9)</f>
        <v>1496</v>
      </c>
      <c r="F9" s="111">
        <v>1150</v>
      </c>
      <c r="G9" s="113">
        <v>346</v>
      </c>
      <c r="H9" s="31"/>
      <c r="I9" s="38">
        <f t="shared" ref="I9:I14" si="3">SUM(J9:K9)</f>
        <v>443</v>
      </c>
      <c r="J9" s="34">
        <v>438</v>
      </c>
      <c r="K9" s="35">
        <v>5</v>
      </c>
      <c r="L9" s="102"/>
      <c r="M9" s="38">
        <v>525</v>
      </c>
      <c r="N9" s="102"/>
      <c r="O9" s="84">
        <f t="shared" ref="O9:Q13" si="4">E9/I9</f>
        <v>3.3769751693002257</v>
      </c>
      <c r="P9" s="84">
        <f t="shared" si="4"/>
        <v>2.6255707762557079</v>
      </c>
      <c r="Q9" s="84">
        <f>G9/K9</f>
        <v>69.2</v>
      </c>
      <c r="R9" s="88"/>
      <c r="S9" s="85">
        <f t="shared" si="2"/>
        <v>2.8495238095238093</v>
      </c>
      <c r="T9" s="102"/>
      <c r="U9" s="102"/>
      <c r="W9" s="72"/>
      <c r="X9" s="70"/>
    </row>
    <row r="10" spans="1:26" x14ac:dyDescent="0.25">
      <c r="A10" s="101"/>
      <c r="B10" s="101" t="s">
        <v>19</v>
      </c>
      <c r="C10" s="14">
        <v>20</v>
      </c>
      <c r="D10" s="14"/>
      <c r="E10" s="38">
        <f t="shared" ref="E10:E14" si="5">SUM(F10:G10)</f>
        <v>5030</v>
      </c>
      <c r="F10" s="114">
        <v>2171</v>
      </c>
      <c r="G10" s="114">
        <v>2859</v>
      </c>
      <c r="H10" s="31"/>
      <c r="I10" s="38">
        <f t="shared" si="3"/>
        <v>1595</v>
      </c>
      <c r="J10" s="38">
        <v>745</v>
      </c>
      <c r="K10" s="38">
        <v>850</v>
      </c>
      <c r="L10" s="102"/>
      <c r="M10" s="38">
        <v>1790</v>
      </c>
      <c r="N10" s="102"/>
      <c r="O10" s="84">
        <f t="shared" si="4"/>
        <v>3.153605015673981</v>
      </c>
      <c r="P10" s="84">
        <f t="shared" si="4"/>
        <v>2.9140939597315438</v>
      </c>
      <c r="Q10" s="84">
        <f>G10/K10</f>
        <v>3.3635294117647061</v>
      </c>
      <c r="R10" s="84"/>
      <c r="S10" s="85">
        <f t="shared" si="2"/>
        <v>2.8100558659217878</v>
      </c>
      <c r="T10" s="102"/>
      <c r="U10" s="102"/>
      <c r="W10" s="72"/>
      <c r="X10" s="70"/>
    </row>
    <row r="11" spans="1:26" x14ac:dyDescent="0.25">
      <c r="A11" s="101"/>
      <c r="B11" s="101" t="s">
        <v>20</v>
      </c>
      <c r="C11" s="14">
        <v>58</v>
      </c>
      <c r="D11" s="14"/>
      <c r="E11" s="38">
        <f>E12+E13</f>
        <v>15398</v>
      </c>
      <c r="F11" s="114">
        <v>8060</v>
      </c>
      <c r="G11" s="114">
        <v>7339</v>
      </c>
      <c r="H11" s="31"/>
      <c r="I11" s="38">
        <f>I12+I13</f>
        <v>1538</v>
      </c>
      <c r="J11" s="38">
        <v>751</v>
      </c>
      <c r="K11" s="38">
        <v>787</v>
      </c>
      <c r="L11" s="38"/>
      <c r="M11" s="38">
        <v>2108</v>
      </c>
      <c r="N11" s="102"/>
      <c r="O11" s="84">
        <f t="shared" si="4"/>
        <v>10.011703511053316</v>
      </c>
      <c r="P11" s="84">
        <f t="shared" si="4"/>
        <v>10.732356857523301</v>
      </c>
      <c r="Q11" s="84">
        <f>G11/K11</f>
        <v>9.3252858958068607</v>
      </c>
      <c r="R11" s="84"/>
      <c r="S11" s="85">
        <f t="shared" si="2"/>
        <v>7.3045540796963948</v>
      </c>
      <c r="T11" s="102"/>
      <c r="U11" s="102"/>
      <c r="W11" s="72"/>
      <c r="X11" s="70"/>
    </row>
    <row r="12" spans="1:26" x14ac:dyDescent="0.25">
      <c r="A12" s="101"/>
      <c r="B12" s="103" t="s">
        <v>40</v>
      </c>
      <c r="C12" s="14">
        <v>30</v>
      </c>
      <c r="D12" s="14"/>
      <c r="E12" s="38">
        <f t="shared" si="5"/>
        <v>7504</v>
      </c>
      <c r="F12" s="114">
        <v>3416</v>
      </c>
      <c r="G12" s="114">
        <v>4088</v>
      </c>
      <c r="H12" s="31"/>
      <c r="I12" s="38">
        <f t="shared" si="3"/>
        <v>1186</v>
      </c>
      <c r="J12" s="38">
        <v>541</v>
      </c>
      <c r="K12" s="38">
        <v>645</v>
      </c>
      <c r="L12" s="102"/>
      <c r="M12" s="38">
        <v>1648</v>
      </c>
      <c r="N12" s="102"/>
      <c r="O12" s="84">
        <f t="shared" si="4"/>
        <v>6.3271500843170321</v>
      </c>
      <c r="P12" s="84">
        <f t="shared" si="4"/>
        <v>6.3142329020332717</v>
      </c>
      <c r="Q12" s="84">
        <f t="shared" si="4"/>
        <v>6.3379844961240313</v>
      </c>
      <c r="R12" s="84"/>
      <c r="S12" s="85">
        <f t="shared" si="2"/>
        <v>4.5533980582524274</v>
      </c>
      <c r="T12" s="102"/>
      <c r="U12" s="102"/>
      <c r="W12" s="72"/>
      <c r="X12" s="70"/>
    </row>
    <row r="13" spans="1:26" x14ac:dyDescent="0.25">
      <c r="A13" s="101"/>
      <c r="B13" s="103" t="s">
        <v>75</v>
      </c>
      <c r="C13" s="14">
        <v>28</v>
      </c>
      <c r="D13" s="14"/>
      <c r="E13" s="38">
        <f t="shared" si="5"/>
        <v>7894</v>
      </c>
      <c r="F13" s="115">
        <v>4643</v>
      </c>
      <c r="G13" s="115">
        <v>3251</v>
      </c>
      <c r="H13" s="31"/>
      <c r="I13" s="38">
        <f t="shared" si="3"/>
        <v>352</v>
      </c>
      <c r="J13" s="38">
        <f>(61+149)</f>
        <v>210</v>
      </c>
      <c r="K13" s="38">
        <f>(46+96)</f>
        <v>142</v>
      </c>
      <c r="L13" s="102"/>
      <c r="M13" s="38">
        <f>(166+294)</f>
        <v>460</v>
      </c>
      <c r="N13" s="102"/>
      <c r="O13" s="84">
        <f t="shared" si="4"/>
        <v>22.426136363636363</v>
      </c>
      <c r="P13" s="84">
        <f t="shared" si="4"/>
        <v>22.109523809523811</v>
      </c>
      <c r="Q13" s="84">
        <f t="shared" si="4"/>
        <v>22.8943661971831</v>
      </c>
      <c r="R13" s="84"/>
      <c r="S13" s="85">
        <f t="shared" si="2"/>
        <v>17.160869565217393</v>
      </c>
      <c r="T13" s="102"/>
      <c r="U13" s="102"/>
      <c r="W13" s="72"/>
      <c r="X13" s="70"/>
    </row>
    <row r="14" spans="1:26" ht="15.75" thickBot="1" x14ac:dyDescent="0.3">
      <c r="A14" s="40"/>
      <c r="B14" s="104" t="s">
        <v>21</v>
      </c>
      <c r="C14" s="21">
        <v>14</v>
      </c>
      <c r="D14" s="21"/>
      <c r="E14" s="39">
        <f t="shared" si="5"/>
        <v>2950</v>
      </c>
      <c r="F14" s="116">
        <v>1289</v>
      </c>
      <c r="G14" s="116">
        <v>1661</v>
      </c>
      <c r="H14" s="106"/>
      <c r="I14" s="39">
        <f t="shared" si="3"/>
        <v>206</v>
      </c>
      <c r="J14" s="39">
        <v>98</v>
      </c>
      <c r="K14" s="39">
        <v>108</v>
      </c>
      <c r="L14" s="107"/>
      <c r="M14" s="78">
        <v>403</v>
      </c>
      <c r="N14" s="107"/>
      <c r="O14" s="89">
        <f>E14/I14</f>
        <v>14.320388349514563</v>
      </c>
      <c r="P14" s="89">
        <f>F14/J14</f>
        <v>13.153061224489797</v>
      </c>
      <c r="Q14" s="89">
        <f>G14/K14</f>
        <v>15.37962962962963</v>
      </c>
      <c r="R14" s="89"/>
      <c r="S14" s="90">
        <f t="shared" si="2"/>
        <v>7.3200992555831261</v>
      </c>
      <c r="T14" s="107"/>
      <c r="U14" s="102"/>
      <c r="W14" s="72"/>
      <c r="X14" s="70"/>
    </row>
    <row r="15" spans="1:26" ht="15" customHeight="1" x14ac:dyDescent="0.25">
      <c r="A15" s="91" t="s">
        <v>63</v>
      </c>
      <c r="B15" s="50"/>
      <c r="C15" s="14"/>
      <c r="D15" s="14"/>
      <c r="E15" s="14"/>
      <c r="F15" s="38"/>
      <c r="G15" s="38"/>
      <c r="H15" s="3"/>
      <c r="I15" s="14"/>
      <c r="J15" s="38"/>
      <c r="K15" s="38"/>
      <c r="M15" s="35"/>
      <c r="O15" s="84"/>
      <c r="P15" s="84"/>
      <c r="Q15" s="84"/>
      <c r="R15" s="84"/>
      <c r="S15" s="85"/>
      <c r="W15" s="72"/>
      <c r="X15" s="70"/>
    </row>
    <row r="16" spans="1:26" x14ac:dyDescent="0.25">
      <c r="A16" s="26" t="s">
        <v>61</v>
      </c>
      <c r="X16" s="70"/>
    </row>
    <row r="17" spans="1:22" x14ac:dyDescent="0.25">
      <c r="A17" s="26" t="s">
        <v>36</v>
      </c>
    </row>
    <row r="18" spans="1:22" x14ac:dyDescent="0.25">
      <c r="A18" s="26" t="s">
        <v>76</v>
      </c>
      <c r="E18" s="59"/>
    </row>
    <row r="19" spans="1:22" x14ac:dyDescent="0.25">
      <c r="B19" s="3"/>
      <c r="C19" s="73"/>
      <c r="D19" s="73"/>
      <c r="E19" s="74"/>
      <c r="F19" s="73"/>
      <c r="G19" s="73"/>
      <c r="H19" s="73"/>
      <c r="I19" s="73"/>
      <c r="J19" s="73"/>
      <c r="K19" s="73"/>
      <c r="L19" s="73"/>
      <c r="M19" s="73"/>
      <c r="N19" s="73"/>
      <c r="O19" s="33"/>
      <c r="P19" s="33"/>
      <c r="Q19" s="33"/>
      <c r="R19" s="33"/>
      <c r="S19" s="33"/>
      <c r="T19" s="72"/>
      <c r="U19" s="72"/>
      <c r="V19" s="72"/>
    </row>
    <row r="20" spans="1:22" x14ac:dyDescent="0.25">
      <c r="F20" s="59"/>
      <c r="G20" s="59"/>
      <c r="H20" s="59"/>
      <c r="I20" s="59"/>
      <c r="J20" s="59"/>
      <c r="K20" s="59"/>
      <c r="L20" s="59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11:I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18061-A471-4ED0-B295-55C513A35CEB}">
  <dimension ref="A1:U20"/>
  <sheetViews>
    <sheetView showGridLines="0" workbookViewId="0">
      <selection activeCell="F5" sqref="F5:G5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23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SUM(C13,C6)</f>
        <v>91</v>
      </c>
      <c r="D5" s="54"/>
      <c r="E5" s="54">
        <f>SUM(E13,E6)</f>
        <v>20735</v>
      </c>
      <c r="F5" s="54">
        <f>SUM(F13,F6)</f>
        <v>10616</v>
      </c>
      <c r="G5" s="54">
        <f>SUM(G13,G6)</f>
        <v>10119</v>
      </c>
      <c r="H5" s="55"/>
      <c r="I5" s="54">
        <f>SUM(I13,I6)</f>
        <v>4470</v>
      </c>
      <c r="J5" s="54">
        <f>SUM(J13,J6)</f>
        <v>2505</v>
      </c>
      <c r="K5" s="54">
        <f>SUM(K13,K6)</f>
        <v>1965</v>
      </c>
      <c r="L5" s="56"/>
      <c r="M5" s="54">
        <f>SUM(M13,M6)</f>
        <v>5815</v>
      </c>
      <c r="N5" s="56"/>
      <c r="O5" s="57">
        <f>E5/I5</f>
        <v>4.6387024608501122</v>
      </c>
      <c r="P5" s="57">
        <f t="shared" ref="P5" si="0">F5/J5</f>
        <v>4.2379241516966069</v>
      </c>
      <c r="Q5" s="57">
        <f t="shared" ref="Q5" si="1">G5/K5</f>
        <v>5.1496183206106867</v>
      </c>
      <c r="R5" s="57"/>
      <c r="S5" s="58">
        <f>E5/M5</f>
        <v>3.5657781599312122</v>
      </c>
      <c r="T5" s="56"/>
      <c r="U5" s="60">
        <v>75</v>
      </c>
    </row>
    <row r="6" spans="1:21" x14ac:dyDescent="0.25">
      <c r="A6" s="11" t="s">
        <v>15</v>
      </c>
      <c r="B6" s="11"/>
      <c r="C6" s="12">
        <f>SUM(C7:C10,C11:C12)</f>
        <v>73</v>
      </c>
      <c r="D6" s="12"/>
      <c r="E6" s="12">
        <f>SUM(E7:E10,E11:E12)</f>
        <v>16047</v>
      </c>
      <c r="F6" s="12">
        <f>SUM(F7:F10,F11:F12)</f>
        <v>8639</v>
      </c>
      <c r="G6" s="12">
        <f>SUM(G7:G10,G11:G12)</f>
        <v>7408</v>
      </c>
      <c r="H6" s="3"/>
      <c r="I6" s="12">
        <f>SUM(I7:I10,I11:I12)</f>
        <v>4290</v>
      </c>
      <c r="J6" s="12">
        <f t="shared" ref="J6:K6" si="2">SUM(J7:J10,J11:J12)</f>
        <v>2419</v>
      </c>
      <c r="K6" s="12">
        <f t="shared" si="2"/>
        <v>1871</v>
      </c>
      <c r="M6" s="12">
        <f>SUM(M7:M10,M11:M12)</f>
        <v>5419</v>
      </c>
      <c r="O6" s="33">
        <f>E6/I6</f>
        <v>3.7405594405594407</v>
      </c>
      <c r="P6" s="33">
        <f>F6/J6</f>
        <v>3.5713104588673006</v>
      </c>
      <c r="Q6" s="33">
        <f>G6/K6</f>
        <v>3.959380010689471</v>
      </c>
      <c r="R6" s="33"/>
      <c r="S6" s="13">
        <f>E6/M6</f>
        <v>2.9612474626314818</v>
      </c>
      <c r="U6" s="12">
        <v>73</v>
      </c>
    </row>
    <row r="7" spans="1:21" x14ac:dyDescent="0.25">
      <c r="A7" s="11"/>
      <c r="B7" s="11" t="s">
        <v>16</v>
      </c>
      <c r="C7" s="14">
        <v>2</v>
      </c>
      <c r="D7" s="14"/>
      <c r="E7" s="14">
        <f>SUM(F7:G7)</f>
        <v>317</v>
      </c>
      <c r="F7" s="42">
        <v>176</v>
      </c>
      <c r="G7" s="38">
        <v>141</v>
      </c>
      <c r="H7" s="3"/>
      <c r="I7" s="14">
        <f>SUM(J7:K7)</f>
        <v>451</v>
      </c>
      <c r="J7" s="34">
        <v>241</v>
      </c>
      <c r="K7" s="34">
        <v>210</v>
      </c>
      <c r="M7" s="14">
        <v>509</v>
      </c>
      <c r="O7" s="33">
        <f>E7/I7</f>
        <v>0.70288248337028825</v>
      </c>
      <c r="P7" s="33">
        <f>F7/J7</f>
        <v>0.73029045643153523</v>
      </c>
      <c r="Q7" s="33">
        <f>G7/K7</f>
        <v>0.67142857142857137</v>
      </c>
      <c r="R7" s="33"/>
      <c r="S7" s="13">
        <f>E7/M7</f>
        <v>0.62278978388998041</v>
      </c>
      <c r="U7" s="12">
        <v>113</v>
      </c>
    </row>
    <row r="8" spans="1:21" x14ac:dyDescent="0.25">
      <c r="A8" s="11"/>
      <c r="B8" s="11" t="s">
        <v>33</v>
      </c>
      <c r="C8" s="14">
        <v>3</v>
      </c>
      <c r="D8" s="14"/>
      <c r="E8" s="14">
        <f t="shared" ref="E8:E12" si="3">SUM(F8:G8)</f>
        <v>394</v>
      </c>
      <c r="F8" s="43">
        <v>182</v>
      </c>
      <c r="G8" s="38">
        <v>212</v>
      </c>
      <c r="H8" s="3"/>
      <c r="I8" s="16" t="s">
        <v>6</v>
      </c>
      <c r="J8" s="35" t="s">
        <v>6</v>
      </c>
      <c r="K8" s="35" t="s">
        <v>6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6</v>
      </c>
      <c r="D9" s="14"/>
      <c r="E9" s="14">
        <f t="shared" si="3"/>
        <v>1756</v>
      </c>
      <c r="F9" s="42">
        <v>743</v>
      </c>
      <c r="G9" s="38">
        <v>1013</v>
      </c>
      <c r="H9" s="3"/>
      <c r="I9" s="14">
        <f t="shared" ref="I9:I12" si="4">SUM(J9:K9)</f>
        <v>334</v>
      </c>
      <c r="J9" s="34">
        <v>145</v>
      </c>
      <c r="K9" s="34">
        <v>189</v>
      </c>
      <c r="M9" s="14">
        <v>414</v>
      </c>
      <c r="O9" s="33">
        <f>E9/I9</f>
        <v>5.2574850299401197</v>
      </c>
      <c r="P9" s="33">
        <f>F9/J9</f>
        <v>5.1241379310344826</v>
      </c>
      <c r="Q9" s="33">
        <f>G9/K9</f>
        <v>5.35978835978836</v>
      </c>
      <c r="R9" s="33"/>
      <c r="S9" s="13">
        <f t="shared" ref="S9:S13" si="5">E9/M9</f>
        <v>4.2415458937198069</v>
      </c>
      <c r="U9" s="12">
        <v>50</v>
      </c>
    </row>
    <row r="10" spans="1:21" x14ac:dyDescent="0.25">
      <c r="A10" s="11"/>
      <c r="B10" s="11" t="s">
        <v>18</v>
      </c>
      <c r="C10" s="14">
        <v>12</v>
      </c>
      <c r="D10" s="14"/>
      <c r="E10" s="14">
        <f t="shared" si="3"/>
        <v>1668</v>
      </c>
      <c r="F10" s="12">
        <v>1668</v>
      </c>
      <c r="G10" s="44" t="s">
        <v>9</v>
      </c>
      <c r="H10" s="3"/>
      <c r="I10" s="14">
        <f t="shared" si="4"/>
        <v>890</v>
      </c>
      <c r="J10" s="34">
        <v>750</v>
      </c>
      <c r="K10" s="35">
        <v>140</v>
      </c>
      <c r="M10" s="14">
        <v>1027</v>
      </c>
      <c r="O10" s="33">
        <f t="shared" ref="O10:O12" si="6">E10/I10</f>
        <v>1.8741573033707866</v>
      </c>
      <c r="P10" s="33">
        <f t="shared" ref="P10:P12" si="7">F10/J10</f>
        <v>2.2240000000000002</v>
      </c>
      <c r="Q10" s="37" t="s">
        <v>9</v>
      </c>
      <c r="R10" s="37"/>
      <c r="S10" s="13">
        <f t="shared" si="5"/>
        <v>1.6241480038948393</v>
      </c>
      <c r="U10" s="12">
        <v>53</v>
      </c>
    </row>
    <row r="11" spans="1:21" x14ac:dyDescent="0.25">
      <c r="A11" s="11"/>
      <c r="B11" s="11" t="s">
        <v>19</v>
      </c>
      <c r="C11" s="14">
        <v>20</v>
      </c>
      <c r="D11" s="14"/>
      <c r="E11" s="14">
        <f t="shared" si="3"/>
        <v>4190</v>
      </c>
      <c r="F11" s="34">
        <v>2085</v>
      </c>
      <c r="G11" s="38">
        <v>2105</v>
      </c>
      <c r="H11" s="3"/>
      <c r="I11" s="14">
        <f t="shared" si="4"/>
        <v>1467</v>
      </c>
      <c r="J11" s="38">
        <v>753</v>
      </c>
      <c r="K11" s="38">
        <v>714</v>
      </c>
      <c r="M11" s="14">
        <v>1806</v>
      </c>
      <c r="O11" s="33">
        <f t="shared" si="6"/>
        <v>2.8561690524880707</v>
      </c>
      <c r="P11" s="33">
        <f t="shared" si="7"/>
        <v>2.7689243027888448</v>
      </c>
      <c r="Q11" s="33">
        <f>G11/K11</f>
        <v>2.9481792717086837</v>
      </c>
      <c r="R11" s="33"/>
      <c r="S11" s="13">
        <f t="shared" si="5"/>
        <v>2.3200442967884829</v>
      </c>
      <c r="U11" s="12">
        <v>76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7722</v>
      </c>
      <c r="F12" s="34">
        <v>3785</v>
      </c>
      <c r="G12" s="38">
        <v>3937</v>
      </c>
      <c r="H12" s="3"/>
      <c r="I12" s="14">
        <f t="shared" si="4"/>
        <v>1148</v>
      </c>
      <c r="J12" s="38">
        <v>530</v>
      </c>
      <c r="K12" s="38">
        <v>618</v>
      </c>
      <c r="M12" s="14">
        <v>1663</v>
      </c>
      <c r="O12" s="33">
        <f t="shared" si="6"/>
        <v>6.7264808362369335</v>
      </c>
      <c r="P12" s="33">
        <f t="shared" si="7"/>
        <v>7.1415094339622645</v>
      </c>
      <c r="Q12" s="33">
        <f>G12/K12</f>
        <v>6.3705501618122975</v>
      </c>
      <c r="R12" s="33"/>
      <c r="S12" s="13">
        <f t="shared" si="5"/>
        <v>4.643415514131088</v>
      </c>
      <c r="U12" s="12">
        <v>81</v>
      </c>
    </row>
    <row r="13" spans="1:21" x14ac:dyDescent="0.25">
      <c r="A13" s="11" t="s">
        <v>21</v>
      </c>
      <c r="B13" s="3"/>
      <c r="C13" s="14">
        <v>18</v>
      </c>
      <c r="D13" s="14"/>
      <c r="E13" s="14">
        <f t="shared" ref="E13:E14" si="8">SUM(F13:G13)</f>
        <v>4688</v>
      </c>
      <c r="F13" s="34">
        <v>1977</v>
      </c>
      <c r="G13" s="38">
        <v>2711</v>
      </c>
      <c r="H13" s="3"/>
      <c r="I13" s="14">
        <f t="shared" ref="I13:I14" si="9">SUM(J13:K13)</f>
        <v>180</v>
      </c>
      <c r="J13" s="38">
        <v>86</v>
      </c>
      <c r="K13" s="38">
        <v>94</v>
      </c>
      <c r="M13" s="14">
        <v>396</v>
      </c>
      <c r="O13" s="33">
        <f>E13/I13</f>
        <v>26.044444444444444</v>
      </c>
      <c r="P13" s="33">
        <f>F13/J13</f>
        <v>22.988372093023255</v>
      </c>
      <c r="Q13" s="33">
        <f>G13/K13</f>
        <v>28.840425531914892</v>
      </c>
      <c r="R13" s="33"/>
      <c r="S13" s="13">
        <f t="shared" si="5"/>
        <v>11.838383838383839</v>
      </c>
      <c r="U13" s="12">
        <v>83</v>
      </c>
    </row>
    <row r="14" spans="1:21" ht="15.75" thickBot="1" x14ac:dyDescent="0.3">
      <c r="A14" s="18" t="s">
        <v>39</v>
      </c>
      <c r="B14" s="19"/>
      <c r="C14" s="20">
        <v>60</v>
      </c>
      <c r="D14" s="20"/>
      <c r="E14" s="20">
        <f t="shared" si="8"/>
        <v>12126</v>
      </c>
      <c r="F14" s="45">
        <v>6282</v>
      </c>
      <c r="G14" s="46">
        <v>5844</v>
      </c>
      <c r="H14" s="19"/>
      <c r="I14" s="20">
        <f t="shared" si="9"/>
        <v>501</v>
      </c>
      <c r="J14" s="46">
        <v>300</v>
      </c>
      <c r="K14" s="46">
        <v>201</v>
      </c>
      <c r="L14" s="47"/>
      <c r="M14" s="20">
        <v>891</v>
      </c>
      <c r="N14" s="47"/>
      <c r="O14" s="48">
        <f>E14/I14</f>
        <v>24.203592814371259</v>
      </c>
      <c r="P14" s="48">
        <f>F14/J14</f>
        <v>20.94</v>
      </c>
      <c r="Q14" s="48">
        <f>G14/K14</f>
        <v>29.074626865671643</v>
      </c>
      <c r="R14" s="48"/>
      <c r="S14" s="29">
        <f t="shared" ref="S14" si="10">E14/M14</f>
        <v>13.609427609427609</v>
      </c>
      <c r="T14" s="47"/>
      <c r="U14" s="62">
        <v>66</v>
      </c>
    </row>
    <row r="15" spans="1:21" x14ac:dyDescent="0.25">
      <c r="A15" s="26" t="s">
        <v>35</v>
      </c>
      <c r="B15" s="3"/>
      <c r="C15" s="3"/>
      <c r="D15" s="3"/>
      <c r="E15" s="3"/>
      <c r="F15" s="3"/>
      <c r="G15" s="3"/>
      <c r="H15" s="3"/>
      <c r="N15" s="3"/>
      <c r="O15" s="3"/>
    </row>
    <row r="16" spans="1:21" x14ac:dyDescent="0.25">
      <c r="A16" s="26" t="s">
        <v>36</v>
      </c>
    </row>
    <row r="17" spans="1:8" x14ac:dyDescent="0.25">
      <c r="A17" s="26" t="s">
        <v>32</v>
      </c>
      <c r="B17" s="3"/>
    </row>
    <row r="18" spans="1:8" x14ac:dyDescent="0.25">
      <c r="E18" s="59"/>
    </row>
    <row r="20" spans="1:8" x14ac:dyDescent="0.25">
      <c r="F20" s="59"/>
      <c r="G20" s="59"/>
      <c r="H20" s="59">
        <f t="shared" ref="H20" si="11">SUM(H7:H14)</f>
        <v>0</v>
      </c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6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4321-D929-4E11-B72B-B7A69EBE5C11}">
  <dimension ref="A1:U22"/>
  <sheetViews>
    <sheetView showGridLines="0" workbookViewId="0">
      <selection activeCell="F5" sqref="F5:G5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  <col min="24" max="24" width="12" bestFit="1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2.15" customHeight="1" thickBot="1" x14ac:dyDescent="0.3">
      <c r="A2" s="1" t="s">
        <v>24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5" t="s">
        <v>22</v>
      </c>
      <c r="B5" s="55"/>
      <c r="C5" s="54">
        <f>SUM(C13,C6)</f>
        <v>91</v>
      </c>
      <c r="D5" s="54"/>
      <c r="E5" s="54">
        <f>SUM(E13,E6)</f>
        <v>21050</v>
      </c>
      <c r="F5" s="54">
        <f>SUM(F13,F6)</f>
        <v>10230</v>
      </c>
      <c r="G5" s="54">
        <f>SUM(G13,G6)</f>
        <v>10820</v>
      </c>
      <c r="H5" s="55"/>
      <c r="I5" s="54">
        <f>SUM(I13,I6)</f>
        <v>4603</v>
      </c>
      <c r="J5" s="54">
        <f>SUM(J13,J6)</f>
        <v>2555</v>
      </c>
      <c r="K5" s="54">
        <f>SUM(K13,K6)</f>
        <v>2048</v>
      </c>
      <c r="L5" s="56"/>
      <c r="M5" s="54">
        <f>SUM(M13,M6)</f>
        <v>5441</v>
      </c>
      <c r="N5" s="56"/>
      <c r="O5" s="57">
        <f>E5/I5</f>
        <v>4.5731044970671304</v>
      </c>
      <c r="P5" s="57">
        <f t="shared" ref="P5:Q5" si="0">F5/J5</f>
        <v>4.0039138943248531</v>
      </c>
      <c r="Q5" s="57">
        <f t="shared" si="0"/>
        <v>5.283203125</v>
      </c>
      <c r="R5" s="57"/>
      <c r="S5" s="58">
        <f>E5/M5</f>
        <v>3.8687741224039698</v>
      </c>
      <c r="T5" s="56"/>
      <c r="U5" s="60">
        <v>74.599999999999994</v>
      </c>
    </row>
    <row r="6" spans="1:21" x14ac:dyDescent="0.25">
      <c r="A6" s="3" t="s">
        <v>15</v>
      </c>
      <c r="B6" s="3"/>
      <c r="C6" s="12">
        <f>SUM(C7:C10,C11:C12)</f>
        <v>73</v>
      </c>
      <c r="D6" s="12"/>
      <c r="E6" s="12">
        <f>SUM(E7:E10,E11:E12)</f>
        <v>16248</v>
      </c>
      <c r="F6" s="12">
        <f>SUM(F7:F10,F11:F12)</f>
        <v>8476</v>
      </c>
      <c r="G6" s="12">
        <f>SUM(G7:G10,G11:G12)</f>
        <v>7772</v>
      </c>
      <c r="H6" s="3"/>
      <c r="I6" s="12">
        <f>SUM(I7:I10,I11:I12)</f>
        <v>4429</v>
      </c>
      <c r="J6" s="12">
        <f t="shared" ref="J6:K6" si="1">SUM(J7:J10,J11:J12)</f>
        <v>2468</v>
      </c>
      <c r="K6" s="12">
        <f t="shared" si="1"/>
        <v>1961</v>
      </c>
      <c r="M6" s="12">
        <f>SUM(M7:M10,M11:M12)</f>
        <v>5082</v>
      </c>
      <c r="O6" s="33">
        <f>E6/I6</f>
        <v>3.6685482050124181</v>
      </c>
      <c r="P6" s="33">
        <f>F6/J6</f>
        <v>3.4343598055105349</v>
      </c>
      <c r="Q6" s="33">
        <f>G6/K6</f>
        <v>3.9632840387557366</v>
      </c>
      <c r="R6" s="33"/>
      <c r="S6" s="13">
        <f>E6/M6</f>
        <v>3.1971664698937428</v>
      </c>
      <c r="U6" s="12">
        <v>72.599999999999994</v>
      </c>
    </row>
    <row r="7" spans="1:21" x14ac:dyDescent="0.25">
      <c r="A7" s="3"/>
      <c r="B7" s="3" t="s">
        <v>16</v>
      </c>
      <c r="C7" s="14">
        <v>2</v>
      </c>
      <c r="D7" s="14"/>
      <c r="E7" s="14">
        <f>SUM(F7:G7)</f>
        <v>252</v>
      </c>
      <c r="F7" s="42">
        <v>154</v>
      </c>
      <c r="G7" s="38">
        <v>98</v>
      </c>
      <c r="H7" s="3"/>
      <c r="I7" s="14">
        <f>SUM(J7:K7)</f>
        <v>407</v>
      </c>
      <c r="J7" s="34">
        <v>230</v>
      </c>
      <c r="K7" s="34">
        <v>177</v>
      </c>
      <c r="M7" s="14">
        <v>453</v>
      </c>
      <c r="O7" s="33">
        <f>E7/I7</f>
        <v>0.61916461916461918</v>
      </c>
      <c r="P7" s="33">
        <f>F7/J7</f>
        <v>0.66956521739130437</v>
      </c>
      <c r="Q7" s="33">
        <f>G7/K7</f>
        <v>0.5536723163841808</v>
      </c>
      <c r="R7" s="33"/>
      <c r="S7" s="13">
        <f>E7/M7</f>
        <v>0.55629139072847678</v>
      </c>
      <c r="U7" s="12">
        <v>95</v>
      </c>
    </row>
    <row r="8" spans="1:21" x14ac:dyDescent="0.25">
      <c r="A8" s="3"/>
      <c r="B8" s="3" t="s">
        <v>33</v>
      </c>
      <c r="C8" s="14">
        <v>3</v>
      </c>
      <c r="D8" s="14"/>
      <c r="E8" s="14">
        <f t="shared" ref="E8:E12" si="2">SUM(F8:G8)</f>
        <v>402</v>
      </c>
      <c r="F8" s="43">
        <v>181</v>
      </c>
      <c r="G8" s="38">
        <v>221</v>
      </c>
      <c r="H8" s="3"/>
      <c r="I8" s="14">
        <f>SUM(J8:K8)</f>
        <v>402</v>
      </c>
      <c r="J8" s="35">
        <v>181</v>
      </c>
      <c r="K8" s="35">
        <v>221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3"/>
      <c r="B9" s="3" t="s">
        <v>17</v>
      </c>
      <c r="C9" s="14">
        <v>6</v>
      </c>
      <c r="D9" s="14"/>
      <c r="E9" s="14">
        <f t="shared" si="2"/>
        <v>2043</v>
      </c>
      <c r="F9" s="42">
        <v>874</v>
      </c>
      <c r="G9" s="38">
        <v>1169</v>
      </c>
      <c r="H9" s="3"/>
      <c r="I9" s="14">
        <f t="shared" ref="I9:I12" si="3">SUM(J9:K9)</f>
        <v>540</v>
      </c>
      <c r="J9" s="34">
        <v>250</v>
      </c>
      <c r="K9" s="34">
        <v>290</v>
      </c>
      <c r="M9" s="14">
        <v>670</v>
      </c>
      <c r="O9" s="33">
        <f>E9/I9</f>
        <v>3.7833333333333332</v>
      </c>
      <c r="P9" s="33">
        <f>F9/J9</f>
        <v>3.496</v>
      </c>
      <c r="Q9" s="33">
        <f>G9/K9</f>
        <v>4.0310344827586206</v>
      </c>
      <c r="R9" s="33"/>
      <c r="S9" s="13">
        <f t="shared" ref="S9:S13" si="4">E9/M9</f>
        <v>3.0492537313432835</v>
      </c>
      <c r="U9" s="12">
        <v>62</v>
      </c>
    </row>
    <row r="10" spans="1:21" x14ac:dyDescent="0.25">
      <c r="A10" s="3"/>
      <c r="B10" s="3" t="s">
        <v>18</v>
      </c>
      <c r="C10" s="14">
        <v>12</v>
      </c>
      <c r="D10" s="14"/>
      <c r="E10" s="14">
        <f t="shared" si="2"/>
        <v>1672</v>
      </c>
      <c r="F10" s="12">
        <v>1669</v>
      </c>
      <c r="G10" s="44">
        <v>3</v>
      </c>
      <c r="H10" s="3"/>
      <c r="I10" s="14">
        <f t="shared" si="3"/>
        <v>578</v>
      </c>
      <c r="J10" s="34">
        <v>575</v>
      </c>
      <c r="K10" s="35">
        <v>3</v>
      </c>
      <c r="M10" s="14">
        <v>690</v>
      </c>
      <c r="O10" s="33">
        <f t="shared" ref="O10:P12" si="5">E10/I10</f>
        <v>2.8927335640138407</v>
      </c>
      <c r="P10" s="33">
        <f t="shared" si="5"/>
        <v>2.9026086956521739</v>
      </c>
      <c r="Q10" s="37" t="s">
        <v>9</v>
      </c>
      <c r="R10" s="37"/>
      <c r="S10" s="13">
        <f t="shared" si="4"/>
        <v>2.4231884057971014</v>
      </c>
      <c r="U10" s="12">
        <v>52</v>
      </c>
    </row>
    <row r="11" spans="1:21" x14ac:dyDescent="0.25">
      <c r="A11" s="3"/>
      <c r="B11" s="3" t="s">
        <v>19</v>
      </c>
      <c r="C11" s="14">
        <v>20</v>
      </c>
      <c r="D11" s="14"/>
      <c r="E11" s="14">
        <f t="shared" si="2"/>
        <v>4305</v>
      </c>
      <c r="F11" s="34">
        <v>2111</v>
      </c>
      <c r="G11" s="38">
        <v>2194</v>
      </c>
      <c r="H11" s="3"/>
      <c r="I11" s="14">
        <f t="shared" si="3"/>
        <v>1398</v>
      </c>
      <c r="J11" s="38">
        <v>716</v>
      </c>
      <c r="K11" s="38">
        <v>682</v>
      </c>
      <c r="M11" s="14">
        <v>1710</v>
      </c>
      <c r="O11" s="33">
        <f t="shared" si="5"/>
        <v>3.0793991416309012</v>
      </c>
      <c r="P11" s="33">
        <f t="shared" si="5"/>
        <v>2.9483240223463687</v>
      </c>
      <c r="Q11" s="33">
        <f>G11/K11</f>
        <v>3.2170087976539588</v>
      </c>
      <c r="R11" s="33"/>
      <c r="S11" s="13">
        <f t="shared" si="4"/>
        <v>2.5175438596491229</v>
      </c>
      <c r="U11" s="12">
        <v>77</v>
      </c>
    </row>
    <row r="12" spans="1:21" x14ac:dyDescent="0.25">
      <c r="A12" s="3"/>
      <c r="B12" s="3" t="s">
        <v>20</v>
      </c>
      <c r="C12" s="14">
        <v>30</v>
      </c>
      <c r="D12" s="14"/>
      <c r="E12" s="14">
        <f t="shared" si="2"/>
        <v>7574</v>
      </c>
      <c r="F12" s="34">
        <v>3487</v>
      </c>
      <c r="G12" s="38">
        <v>4087</v>
      </c>
      <c r="H12" s="3"/>
      <c r="I12" s="14">
        <f t="shared" si="3"/>
        <v>1104</v>
      </c>
      <c r="J12" s="38">
        <v>516</v>
      </c>
      <c r="K12" s="38">
        <v>588</v>
      </c>
      <c r="M12" s="14">
        <v>1559</v>
      </c>
      <c r="O12" s="33">
        <f t="shared" si="5"/>
        <v>6.8605072463768115</v>
      </c>
      <c r="P12" s="33">
        <f t="shared" si="5"/>
        <v>6.7577519379844961</v>
      </c>
      <c r="Q12" s="33">
        <f>G12/K12</f>
        <v>6.9506802721088432</v>
      </c>
      <c r="R12" s="33"/>
      <c r="S12" s="13">
        <f t="shared" si="4"/>
        <v>4.8582424631173833</v>
      </c>
      <c r="U12" s="12">
        <v>79</v>
      </c>
    </row>
    <row r="13" spans="1:21" x14ac:dyDescent="0.25">
      <c r="A13" s="3" t="s">
        <v>21</v>
      </c>
      <c r="B13" s="3"/>
      <c r="C13" s="14">
        <v>18</v>
      </c>
      <c r="D13" s="14"/>
      <c r="E13" s="14">
        <f t="shared" ref="E13:E14" si="6">SUM(F13:G13)</f>
        <v>4802</v>
      </c>
      <c r="F13" s="34">
        <v>1754</v>
      </c>
      <c r="G13" s="38">
        <v>3048</v>
      </c>
      <c r="H13" s="3"/>
      <c r="I13" s="14">
        <f t="shared" ref="I13:I14" si="7">SUM(J13:K13)</f>
        <v>174</v>
      </c>
      <c r="J13" s="38">
        <v>87</v>
      </c>
      <c r="K13" s="38">
        <v>87</v>
      </c>
      <c r="M13" s="14">
        <v>359</v>
      </c>
      <c r="O13" s="33">
        <f>E13/I13</f>
        <v>27.597701149425287</v>
      </c>
      <c r="P13" s="33">
        <f>F13/J13</f>
        <v>20.160919540229884</v>
      </c>
      <c r="Q13" s="33">
        <f>G13/K13</f>
        <v>35.03448275862069</v>
      </c>
      <c r="R13" s="33"/>
      <c r="S13" s="13">
        <f t="shared" si="4"/>
        <v>13.376044568245126</v>
      </c>
      <c r="U13" s="12">
        <v>83</v>
      </c>
    </row>
    <row r="14" spans="1:21" ht="15.75" thickBot="1" x14ac:dyDescent="0.3">
      <c r="A14" s="19" t="s">
        <v>39</v>
      </c>
      <c r="B14" s="27"/>
      <c r="C14" s="20">
        <v>60</v>
      </c>
      <c r="D14" s="20"/>
      <c r="E14" s="20">
        <f t="shared" si="6"/>
        <v>11306</v>
      </c>
      <c r="F14" s="45">
        <v>6663</v>
      </c>
      <c r="G14" s="46">
        <v>4643</v>
      </c>
      <c r="H14" s="19"/>
      <c r="I14" s="20">
        <f t="shared" si="7"/>
        <v>393</v>
      </c>
      <c r="J14" s="46">
        <v>239</v>
      </c>
      <c r="K14" s="46">
        <v>154</v>
      </c>
      <c r="L14" s="47"/>
      <c r="M14" s="20">
        <v>659</v>
      </c>
      <c r="N14" s="47"/>
      <c r="O14" s="48">
        <f>E14/I14</f>
        <v>28.768447837150127</v>
      </c>
      <c r="P14" s="48">
        <f>F14/J14</f>
        <v>27.87866108786611</v>
      </c>
      <c r="Q14" s="48">
        <f>G14/K14</f>
        <v>30.149350649350648</v>
      </c>
      <c r="R14" s="48"/>
      <c r="S14" s="29">
        <f t="shared" ref="S14" si="8">E14/M14</f>
        <v>17.156297420333839</v>
      </c>
      <c r="T14" s="47"/>
      <c r="U14" s="62">
        <v>60</v>
      </c>
    </row>
    <row r="15" spans="1:21" x14ac:dyDescent="0.25">
      <c r="A15" s="49" t="s">
        <v>35</v>
      </c>
      <c r="B15" s="3"/>
      <c r="C15" s="3"/>
      <c r="D15" s="3"/>
      <c r="E15" s="3"/>
      <c r="F15" s="3"/>
      <c r="G15" s="3"/>
      <c r="H15" s="3"/>
      <c r="N15" s="3"/>
      <c r="O15" s="3"/>
    </row>
    <row r="16" spans="1:21" x14ac:dyDescent="0.25">
      <c r="A16" s="26" t="s">
        <v>36</v>
      </c>
      <c r="E16" s="59"/>
    </row>
    <row r="17" spans="1:8" x14ac:dyDescent="0.25">
      <c r="A17" s="26" t="s">
        <v>32</v>
      </c>
      <c r="B17" s="3"/>
    </row>
    <row r="19" spans="1:8" x14ac:dyDescent="0.25">
      <c r="C19" s="59"/>
    </row>
    <row r="22" spans="1:8" x14ac:dyDescent="0.25">
      <c r="F22" s="59"/>
      <c r="G22" s="59"/>
      <c r="H22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09B5-CD03-400C-B454-C6ED174E78E2}">
  <dimension ref="A1:U24"/>
  <sheetViews>
    <sheetView showGridLines="0" workbookViewId="0">
      <selection activeCell="F5" sqref="F5:G5"/>
    </sheetView>
  </sheetViews>
  <sheetFormatPr defaultColWidth="9.140625" defaultRowHeight="15" x14ac:dyDescent="0.25"/>
  <cols>
    <col min="1" max="1" width="3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2.9" customHeight="1" thickBot="1" x14ac:dyDescent="0.3">
      <c r="A2" s="1" t="s">
        <v>25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124</v>
      </c>
      <c r="D5" s="54"/>
      <c r="E5" s="54">
        <f>SUM(E14,E6)</f>
        <v>22516</v>
      </c>
      <c r="F5" s="54">
        <f>SUM(F14,F6)</f>
        <v>12143</v>
      </c>
      <c r="G5" s="54">
        <f>SUM(G14,G6)</f>
        <v>10373</v>
      </c>
      <c r="H5" s="55"/>
      <c r="I5" s="54">
        <f>SUM(I14,I6)</f>
        <v>4297</v>
      </c>
      <c r="J5" s="54">
        <f>SUM(J14,J6)</f>
        <v>2521</v>
      </c>
      <c r="K5" s="54">
        <f>SUM(K14,K6)</f>
        <v>1776</v>
      </c>
      <c r="L5" s="56"/>
      <c r="M5" s="54">
        <f>SUM(M14,M6)</f>
        <v>5761</v>
      </c>
      <c r="N5" s="56"/>
      <c r="O5" s="57">
        <f>E5/I5</f>
        <v>5.2399348382592503</v>
      </c>
      <c r="P5" s="57">
        <f t="shared" ref="P5:Q5" si="0">F5/J5</f>
        <v>4.8167393891312971</v>
      </c>
      <c r="Q5" s="57">
        <f t="shared" si="0"/>
        <v>5.8406531531531529</v>
      </c>
      <c r="R5" s="57"/>
      <c r="S5" s="58">
        <f>E5/M5</f>
        <v>3.9083492449227566</v>
      </c>
      <c r="T5" s="56"/>
      <c r="U5" s="67" t="s">
        <v>43</v>
      </c>
    </row>
    <row r="6" spans="1:21" x14ac:dyDescent="0.25">
      <c r="A6" s="11" t="s">
        <v>15</v>
      </c>
      <c r="B6" s="11"/>
      <c r="C6" s="12">
        <f>SUM(C7:C10,C11:C13)</f>
        <v>102</v>
      </c>
      <c r="D6" s="12"/>
      <c r="E6" s="12">
        <f>SUM(E7:E10,E11:E13)</f>
        <v>17880</v>
      </c>
      <c r="F6" s="12">
        <f>SUM(F7:F10,F11:F13)</f>
        <v>9856</v>
      </c>
      <c r="G6" s="12">
        <f>SUM(G7:G10,G11:G13)</f>
        <v>8024</v>
      </c>
      <c r="H6" s="3"/>
      <c r="I6" s="12">
        <f>SUM(I7:I10,I11:I13)</f>
        <v>4129</v>
      </c>
      <c r="J6" s="12">
        <f>SUM(J7:J10,J11:J13)</f>
        <v>2431</v>
      </c>
      <c r="K6" s="12">
        <f>SUM(K7:K10,K11:K13)</f>
        <v>1698</v>
      </c>
      <c r="M6" s="12">
        <f>SUM(M7:M10,M11:M13)</f>
        <v>5445</v>
      </c>
      <c r="O6" s="33">
        <f>E6/I6</f>
        <v>4.33034633083071</v>
      </c>
      <c r="P6" s="33">
        <f>F6/J6</f>
        <v>4.0542986425339365</v>
      </c>
      <c r="Q6" s="33">
        <f>G6/K6</f>
        <v>4.7255594817432272</v>
      </c>
      <c r="R6" s="33"/>
      <c r="S6" s="13">
        <f>E6/M6</f>
        <v>3.2837465564738291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376</v>
      </c>
      <c r="F7" s="42">
        <v>215</v>
      </c>
      <c r="G7" s="38">
        <v>161</v>
      </c>
      <c r="H7" s="3"/>
      <c r="I7" s="14">
        <f>SUM(J7:K7)</f>
        <v>424</v>
      </c>
      <c r="J7" s="34">
        <v>243</v>
      </c>
      <c r="K7" s="34">
        <v>181</v>
      </c>
      <c r="M7" s="14">
        <v>483</v>
      </c>
      <c r="O7" s="33">
        <f>E7/I7</f>
        <v>0.8867924528301887</v>
      </c>
      <c r="P7" s="33">
        <f>F7/J7</f>
        <v>0.8847736625514403</v>
      </c>
      <c r="Q7" s="33">
        <f>G7/K7</f>
        <v>0.88950276243093918</v>
      </c>
      <c r="R7" s="33"/>
      <c r="S7" s="13">
        <f>E7/M7</f>
        <v>0.77846790890269146</v>
      </c>
      <c r="U7" s="12">
        <v>47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1">SUM(F8:G8)</f>
        <v>495</v>
      </c>
      <c r="F8" s="43">
        <v>189</v>
      </c>
      <c r="G8" s="38">
        <v>306</v>
      </c>
      <c r="H8" s="3"/>
      <c r="I8" s="16" t="s">
        <v>6</v>
      </c>
      <c r="J8" s="35" t="s">
        <v>6</v>
      </c>
      <c r="K8" s="35" t="s">
        <v>6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1"/>
        <v>1141</v>
      </c>
      <c r="F9" s="42">
        <v>597</v>
      </c>
      <c r="G9" s="38">
        <v>544</v>
      </c>
      <c r="H9" s="3"/>
      <c r="I9" s="14">
        <f t="shared" ref="I9:I15" si="2">SUM(J9:K9)</f>
        <v>441</v>
      </c>
      <c r="J9" s="34">
        <v>211</v>
      </c>
      <c r="K9" s="34">
        <v>230</v>
      </c>
      <c r="M9" s="14">
        <v>534</v>
      </c>
      <c r="O9" s="33">
        <f>E9/I9</f>
        <v>2.5873015873015874</v>
      </c>
      <c r="P9" s="33">
        <f>F9/J9</f>
        <v>2.8293838862559242</v>
      </c>
      <c r="Q9" s="33">
        <f>G9/K9</f>
        <v>2.3652173913043479</v>
      </c>
      <c r="R9" s="33"/>
      <c r="S9" s="13">
        <f t="shared" ref="S9:S12" si="3">E9/M9</f>
        <v>2.136704119850187</v>
      </c>
      <c r="U9" s="12">
        <v>43</v>
      </c>
    </row>
    <row r="10" spans="1:21" x14ac:dyDescent="0.25">
      <c r="A10" s="11"/>
      <c r="B10" s="11" t="s">
        <v>18</v>
      </c>
      <c r="C10" s="14">
        <v>18</v>
      </c>
      <c r="D10" s="14"/>
      <c r="E10" s="14">
        <f t="shared" si="1"/>
        <v>1867</v>
      </c>
      <c r="F10" s="12">
        <v>1863</v>
      </c>
      <c r="G10" s="44">
        <v>4</v>
      </c>
      <c r="H10" s="3"/>
      <c r="I10" s="14">
        <f t="shared" si="2"/>
        <v>679</v>
      </c>
      <c r="J10" s="34">
        <v>675</v>
      </c>
      <c r="K10" s="35">
        <v>4</v>
      </c>
      <c r="M10" s="14">
        <v>803</v>
      </c>
      <c r="O10" s="33">
        <f t="shared" ref="O10:P12" si="4">E10/I10</f>
        <v>2.7496318114874816</v>
      </c>
      <c r="P10" s="33">
        <f t="shared" si="4"/>
        <v>2.76</v>
      </c>
      <c r="Q10" s="37" t="s">
        <v>9</v>
      </c>
      <c r="R10" s="37"/>
      <c r="S10" s="13">
        <f t="shared" si="3"/>
        <v>2.3250311332503113</v>
      </c>
      <c r="U10" s="12">
        <v>39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1"/>
        <v>4254</v>
      </c>
      <c r="F11" s="34">
        <v>2024</v>
      </c>
      <c r="G11" s="38">
        <v>2230</v>
      </c>
      <c r="H11" s="3"/>
      <c r="I11" s="14">
        <f t="shared" si="2"/>
        <v>1377</v>
      </c>
      <c r="J11" s="38">
        <v>680</v>
      </c>
      <c r="K11" s="38">
        <v>697</v>
      </c>
      <c r="M11" s="14">
        <v>1730</v>
      </c>
      <c r="O11" s="33">
        <f t="shared" si="4"/>
        <v>3.0893246187363834</v>
      </c>
      <c r="P11" s="33">
        <f t="shared" si="4"/>
        <v>2.9764705882352942</v>
      </c>
      <c r="Q11" s="33">
        <f>G11/K11</f>
        <v>3.1994261119081777</v>
      </c>
      <c r="R11" s="33"/>
      <c r="S11" s="13">
        <f t="shared" si="3"/>
        <v>2.4589595375722544</v>
      </c>
      <c r="U11" s="12">
        <v>66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1"/>
        <v>8371</v>
      </c>
      <c r="F12" s="34">
        <v>4006</v>
      </c>
      <c r="G12" s="38">
        <v>4365</v>
      </c>
      <c r="H12" s="3"/>
      <c r="I12" s="14">
        <f t="shared" si="2"/>
        <v>1091</v>
      </c>
      <c r="J12" s="38">
        <v>541</v>
      </c>
      <c r="K12" s="38">
        <v>550</v>
      </c>
      <c r="M12" s="14">
        <v>1647</v>
      </c>
      <c r="O12" s="33">
        <f t="shared" si="4"/>
        <v>7.672777268560953</v>
      </c>
      <c r="P12" s="33">
        <f t="shared" si="4"/>
        <v>7.4048059149722736</v>
      </c>
      <c r="Q12" s="33">
        <f>G12/K12</f>
        <v>7.9363636363636365</v>
      </c>
      <c r="R12" s="33"/>
      <c r="S12" s="13">
        <f t="shared" si="3"/>
        <v>5.0825743776563446</v>
      </c>
      <c r="U12" s="12">
        <v>86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1"/>
        <v>1376</v>
      </c>
      <c r="F13" s="3">
        <v>962</v>
      </c>
      <c r="G13" s="3">
        <v>414</v>
      </c>
      <c r="H13" s="3"/>
      <c r="I13" s="14">
        <f t="shared" si="2"/>
        <v>117</v>
      </c>
      <c r="J13" s="38">
        <v>81</v>
      </c>
      <c r="K13" s="38">
        <v>36</v>
      </c>
      <c r="M13" s="14">
        <v>248</v>
      </c>
      <c r="O13" s="33">
        <f t="shared" ref="O13:O15" si="5">E13/I13</f>
        <v>11.760683760683762</v>
      </c>
      <c r="P13" s="33">
        <f t="shared" ref="P13:P15" si="6">F13/J13</f>
        <v>11.876543209876543</v>
      </c>
      <c r="Q13" s="33">
        <f t="shared" ref="Q13:Q15" si="7">G13/K13</f>
        <v>11.5</v>
      </c>
      <c r="R13" s="33"/>
      <c r="S13" s="13">
        <f t="shared" ref="S13:S15" si="8">E13/M13</f>
        <v>5.5483870967741939</v>
      </c>
      <c r="U13" s="61" t="s">
        <v>43</v>
      </c>
    </row>
    <row r="14" spans="1:21" x14ac:dyDescent="0.25">
      <c r="A14" s="11" t="s">
        <v>21</v>
      </c>
      <c r="B14" s="3"/>
      <c r="C14" s="14">
        <v>22</v>
      </c>
      <c r="D14" s="14"/>
      <c r="E14" s="14">
        <f t="shared" si="1"/>
        <v>4636</v>
      </c>
      <c r="F14" s="34">
        <v>2287</v>
      </c>
      <c r="G14" s="38">
        <v>2349</v>
      </c>
      <c r="H14" s="3"/>
      <c r="I14" s="14">
        <f t="shared" si="2"/>
        <v>168</v>
      </c>
      <c r="J14" s="38">
        <v>90</v>
      </c>
      <c r="K14" s="38">
        <v>78</v>
      </c>
      <c r="M14" s="14">
        <v>316</v>
      </c>
      <c r="O14" s="33">
        <f t="shared" si="5"/>
        <v>27.595238095238095</v>
      </c>
      <c r="P14" s="33">
        <f t="shared" si="6"/>
        <v>25.411111111111111</v>
      </c>
      <c r="Q14" s="33">
        <f t="shared" si="7"/>
        <v>30.115384615384617</v>
      </c>
      <c r="R14" s="33"/>
      <c r="S14" s="13">
        <f t="shared" si="8"/>
        <v>14.670886075949367</v>
      </c>
      <c r="U14" s="12">
        <v>67</v>
      </c>
    </row>
    <row r="15" spans="1:21" ht="15.75" thickBot="1" x14ac:dyDescent="0.3">
      <c r="A15" s="18" t="s">
        <v>30</v>
      </c>
      <c r="B15" s="27"/>
      <c r="C15" s="20">
        <v>50</v>
      </c>
      <c r="D15" s="20"/>
      <c r="E15" s="20">
        <f t="shared" si="1"/>
        <v>12518</v>
      </c>
      <c r="F15" s="45">
        <v>7487</v>
      </c>
      <c r="G15" s="46">
        <v>5031</v>
      </c>
      <c r="H15" s="19"/>
      <c r="I15" s="20">
        <f t="shared" si="2"/>
        <v>283</v>
      </c>
      <c r="J15" s="46">
        <v>163</v>
      </c>
      <c r="K15" s="46">
        <v>120</v>
      </c>
      <c r="L15" s="47"/>
      <c r="M15" s="20">
        <v>386</v>
      </c>
      <c r="N15" s="47"/>
      <c r="O15" s="48">
        <f t="shared" si="5"/>
        <v>44.233215547703182</v>
      </c>
      <c r="P15" s="48">
        <f t="shared" si="6"/>
        <v>45.932515337423311</v>
      </c>
      <c r="Q15" s="48">
        <f t="shared" si="7"/>
        <v>41.924999999999997</v>
      </c>
      <c r="R15" s="48"/>
      <c r="S15" s="29">
        <f t="shared" si="8"/>
        <v>32.430051813471501</v>
      </c>
      <c r="T15" s="47"/>
      <c r="U15" s="66" t="s">
        <v>43</v>
      </c>
    </row>
    <row r="16" spans="1:21" x14ac:dyDescent="0.25">
      <c r="A16" s="26" t="s">
        <v>37</v>
      </c>
      <c r="B16" s="3"/>
      <c r="C16" s="3"/>
      <c r="D16" s="3"/>
      <c r="E16" s="3"/>
      <c r="F16" s="3"/>
      <c r="G16" s="3"/>
      <c r="H16" s="3"/>
      <c r="N16" s="3"/>
      <c r="O16" s="3"/>
    </row>
    <row r="17" spans="1:7" x14ac:dyDescent="0.25">
      <c r="A17" s="26" t="s">
        <v>38</v>
      </c>
    </row>
    <row r="18" spans="1:7" x14ac:dyDescent="0.25">
      <c r="A18" s="26" t="s">
        <v>35</v>
      </c>
      <c r="E18" s="59"/>
    </row>
    <row r="19" spans="1:7" x14ac:dyDescent="0.25">
      <c r="A19" s="26" t="s">
        <v>36</v>
      </c>
    </row>
    <row r="20" spans="1:7" x14ac:dyDescent="0.25">
      <c r="A20" s="26" t="s">
        <v>32</v>
      </c>
    </row>
    <row r="21" spans="1:7" x14ac:dyDescent="0.25">
      <c r="A21" s="3"/>
    </row>
    <row r="23" spans="1:7" x14ac:dyDescent="0.25">
      <c r="F23" s="59"/>
      <c r="G23" s="59"/>
    </row>
    <row r="24" spans="1:7" x14ac:dyDescent="0.25">
      <c r="B24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F1E4-42DB-4263-B284-510574D0CCC8}">
  <dimension ref="A1:U20"/>
  <sheetViews>
    <sheetView showGridLines="0" workbookViewId="0">
      <selection activeCell="W35" sqref="W35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8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133</v>
      </c>
      <c r="D5" s="54"/>
      <c r="E5" s="54">
        <f>SUM(E14,E6)</f>
        <v>24643</v>
      </c>
      <c r="F5" s="54">
        <f>SUM(F14,F6)</f>
        <v>14163</v>
      </c>
      <c r="G5" s="54">
        <f>SUM(G14,G6)</f>
        <v>10480</v>
      </c>
      <c r="H5" s="55"/>
      <c r="I5" s="54">
        <f>SUM(I14,I6)</f>
        <v>4582</v>
      </c>
      <c r="J5" s="54">
        <f>SUM(J14,J6)</f>
        <v>2656</v>
      </c>
      <c r="K5" s="54">
        <f>SUM(K14,K6)</f>
        <v>1926</v>
      </c>
      <c r="L5" s="56"/>
      <c r="M5" s="54">
        <f>SUM(M14,M6)</f>
        <v>6021</v>
      </c>
      <c r="N5" s="56"/>
      <c r="O5" s="57">
        <f>E5/I5</f>
        <v>5.3782191182889569</v>
      </c>
      <c r="P5" s="57">
        <f t="shared" ref="P5:Q5" si="0">F5/J5</f>
        <v>5.3324548192771086</v>
      </c>
      <c r="Q5" s="57">
        <f t="shared" si="0"/>
        <v>5.441329179646937</v>
      </c>
      <c r="R5" s="57"/>
      <c r="S5" s="58">
        <f>E5/M5</f>
        <v>4.0928417206444117</v>
      </c>
      <c r="T5" s="56"/>
      <c r="U5" s="54" t="s">
        <v>43</v>
      </c>
    </row>
    <row r="6" spans="1:21" x14ac:dyDescent="0.25">
      <c r="A6" s="11" t="s">
        <v>15</v>
      </c>
      <c r="B6" s="11"/>
      <c r="C6" s="12">
        <f>SUM(C7:C10,C11:C13)</f>
        <v>111</v>
      </c>
      <c r="D6" s="12"/>
      <c r="E6" s="12">
        <f t="shared" ref="E6:G6" si="1">SUM(E7:E10,E11:E13)</f>
        <v>19776</v>
      </c>
      <c r="F6" s="12">
        <f t="shared" si="1"/>
        <v>11080</v>
      </c>
      <c r="G6" s="12">
        <f t="shared" si="1"/>
        <v>8696</v>
      </c>
      <c r="H6" s="3"/>
      <c r="I6" s="12">
        <f t="shared" ref="I6:K6" si="2">SUM(I7:I10,I11:I13)</f>
        <v>4400</v>
      </c>
      <c r="J6" s="12">
        <f t="shared" si="2"/>
        <v>2566</v>
      </c>
      <c r="K6" s="12">
        <f t="shared" si="2"/>
        <v>1834</v>
      </c>
      <c r="M6" s="12">
        <f>SUM(M7:M10,M11:M13)</f>
        <v>5651</v>
      </c>
      <c r="O6" s="33">
        <f>E6/I6</f>
        <v>4.4945454545454542</v>
      </c>
      <c r="P6" s="33">
        <f>F6/J6</f>
        <v>4.3180046765393607</v>
      </c>
      <c r="Q6" s="33">
        <f>G6/K6</f>
        <v>4.74154852780807</v>
      </c>
      <c r="R6" s="33"/>
      <c r="S6" s="13">
        <f>E6/M6</f>
        <v>3.4995576004247035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518</v>
      </c>
      <c r="F7" s="42">
        <v>296</v>
      </c>
      <c r="G7" s="38">
        <v>222</v>
      </c>
      <c r="H7" s="3"/>
      <c r="I7" s="14">
        <f>SUM(J7:K7)</f>
        <v>522</v>
      </c>
      <c r="J7" s="42">
        <v>293</v>
      </c>
      <c r="K7" s="38">
        <v>229</v>
      </c>
      <c r="M7" s="14">
        <v>596</v>
      </c>
      <c r="O7" s="33">
        <f>E7/I7</f>
        <v>0.9923371647509579</v>
      </c>
      <c r="P7" s="33">
        <f>F7/J7</f>
        <v>1.0102389078498293</v>
      </c>
      <c r="Q7" s="33">
        <f>G7/K7</f>
        <v>0.96943231441048039</v>
      </c>
      <c r="R7" s="33"/>
      <c r="S7" s="13">
        <f>E7/M7</f>
        <v>0.86912751677852351</v>
      </c>
      <c r="U7" s="12">
        <v>61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3">SUM(F8:G8)</f>
        <v>720</v>
      </c>
      <c r="F8" s="43">
        <v>252</v>
      </c>
      <c r="G8" s="38">
        <v>468</v>
      </c>
      <c r="H8" s="3"/>
      <c r="I8" s="16" t="s">
        <v>6</v>
      </c>
      <c r="J8" s="16" t="s">
        <v>6</v>
      </c>
      <c r="K8" s="16" t="s">
        <v>6</v>
      </c>
      <c r="L8" s="16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3"/>
        <v>1148</v>
      </c>
      <c r="F9" s="42">
        <v>472</v>
      </c>
      <c r="G9" s="38">
        <v>676</v>
      </c>
      <c r="H9" s="3"/>
      <c r="I9" s="14">
        <f t="shared" ref="I9:I15" si="4">SUM(J9:K9)</f>
        <v>395</v>
      </c>
      <c r="J9" s="42">
        <v>187</v>
      </c>
      <c r="K9" s="38">
        <v>208</v>
      </c>
      <c r="M9" s="14">
        <v>450</v>
      </c>
      <c r="O9" s="33">
        <f>E9/I9</f>
        <v>2.9063291139240506</v>
      </c>
      <c r="P9" s="33">
        <f>F9/J9</f>
        <v>2.5240641711229945</v>
      </c>
      <c r="Q9" s="33">
        <f>G9/K9</f>
        <v>3.25</v>
      </c>
      <c r="R9" s="33"/>
      <c r="S9" s="13">
        <f t="shared" ref="S9:S12" si="5">E9/M9</f>
        <v>2.5511111111111111</v>
      </c>
      <c r="U9" s="12">
        <v>43</v>
      </c>
    </row>
    <row r="10" spans="1:21" x14ac:dyDescent="0.25">
      <c r="A10" s="11"/>
      <c r="B10" s="11" t="s">
        <v>18</v>
      </c>
      <c r="C10" s="14">
        <v>27</v>
      </c>
      <c r="D10" s="14"/>
      <c r="E10" s="14">
        <f t="shared" si="3"/>
        <v>3219</v>
      </c>
      <c r="F10" s="12">
        <v>2706</v>
      </c>
      <c r="G10" s="44">
        <v>513</v>
      </c>
      <c r="H10" s="3"/>
      <c r="I10" s="14">
        <f t="shared" si="4"/>
        <v>938</v>
      </c>
      <c r="J10" s="12">
        <v>796</v>
      </c>
      <c r="K10" s="44">
        <v>142</v>
      </c>
      <c r="M10" s="14">
        <v>1045</v>
      </c>
      <c r="O10" s="33">
        <f t="shared" ref="O10:P12" si="6">E10/I10</f>
        <v>3.431769722814499</v>
      </c>
      <c r="P10" s="33">
        <f t="shared" si="6"/>
        <v>3.3994974874371859</v>
      </c>
      <c r="Q10" s="37" t="s">
        <v>9</v>
      </c>
      <c r="R10" s="37"/>
      <c r="S10" s="13">
        <f t="shared" si="5"/>
        <v>3.0803827751196171</v>
      </c>
      <c r="U10" s="12">
        <v>39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3"/>
        <v>4959</v>
      </c>
      <c r="F11" s="34">
        <v>2536</v>
      </c>
      <c r="G11" s="38">
        <v>2423</v>
      </c>
      <c r="H11" s="3"/>
      <c r="I11" s="14">
        <f t="shared" si="4"/>
        <v>1393</v>
      </c>
      <c r="J11" s="34">
        <v>704</v>
      </c>
      <c r="K11" s="38">
        <v>689</v>
      </c>
      <c r="M11" s="14">
        <v>1814</v>
      </c>
      <c r="O11" s="33">
        <f t="shared" si="6"/>
        <v>3.5599425699928213</v>
      </c>
      <c r="P11" s="33">
        <f t="shared" si="6"/>
        <v>3.6022727272727271</v>
      </c>
      <c r="Q11" s="33">
        <f>G11/K11</f>
        <v>3.516690856313498</v>
      </c>
      <c r="R11" s="33"/>
      <c r="S11" s="13">
        <f t="shared" si="5"/>
        <v>2.7337375964718853</v>
      </c>
      <c r="U11" s="12">
        <v>75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7614</v>
      </c>
      <c r="F12" s="34">
        <v>3837</v>
      </c>
      <c r="G12" s="38">
        <v>3777</v>
      </c>
      <c r="H12" s="3"/>
      <c r="I12" s="14">
        <f t="shared" si="4"/>
        <v>1019</v>
      </c>
      <c r="J12" s="34">
        <v>504</v>
      </c>
      <c r="K12" s="38">
        <v>515</v>
      </c>
      <c r="M12" s="14">
        <v>1500</v>
      </c>
      <c r="O12" s="33">
        <f t="shared" si="6"/>
        <v>7.4720314033366044</v>
      </c>
      <c r="P12" s="33">
        <f t="shared" si="6"/>
        <v>7.6130952380952381</v>
      </c>
      <c r="Q12" s="33">
        <f>G12/K12</f>
        <v>7.3339805825242719</v>
      </c>
      <c r="R12" s="33"/>
      <c r="S12" s="13">
        <f t="shared" si="5"/>
        <v>5.0759999999999996</v>
      </c>
      <c r="U12" s="12">
        <v>77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3"/>
        <v>1598</v>
      </c>
      <c r="F13" s="3">
        <v>981</v>
      </c>
      <c r="G13" s="3">
        <v>617</v>
      </c>
      <c r="H13" s="3"/>
      <c r="I13" s="14">
        <f t="shared" si="4"/>
        <v>133</v>
      </c>
      <c r="J13" s="3">
        <v>82</v>
      </c>
      <c r="K13" s="3">
        <v>51</v>
      </c>
      <c r="M13" s="14">
        <v>246</v>
      </c>
      <c r="O13" s="33">
        <f t="shared" ref="O13:O15" si="7">E13/I13</f>
        <v>12.015037593984962</v>
      </c>
      <c r="P13" s="33">
        <f t="shared" ref="P13:P15" si="8">F13/J13</f>
        <v>11.963414634146341</v>
      </c>
      <c r="Q13" s="33">
        <f t="shared" ref="Q13:Q15" si="9">G13/K13</f>
        <v>12.098039215686274</v>
      </c>
      <c r="R13" s="33"/>
      <c r="S13" s="13">
        <f t="shared" ref="S13:S15" si="10">E13/M13</f>
        <v>6.4959349593495936</v>
      </c>
      <c r="U13" s="61" t="s">
        <v>43</v>
      </c>
    </row>
    <row r="14" spans="1:21" x14ac:dyDescent="0.25">
      <c r="A14" s="11" t="s">
        <v>21</v>
      </c>
      <c r="B14" s="3"/>
      <c r="C14" s="14">
        <v>22</v>
      </c>
      <c r="D14" s="14"/>
      <c r="E14" s="14">
        <f t="shared" si="3"/>
        <v>4867</v>
      </c>
      <c r="F14" s="34">
        <v>3083</v>
      </c>
      <c r="G14" s="38">
        <v>1784</v>
      </c>
      <c r="H14" s="3"/>
      <c r="I14" s="14">
        <f t="shared" si="4"/>
        <v>182</v>
      </c>
      <c r="J14" s="34">
        <v>90</v>
      </c>
      <c r="K14" s="38">
        <v>92</v>
      </c>
      <c r="M14" s="14">
        <v>370</v>
      </c>
      <c r="O14" s="33">
        <f t="shared" si="7"/>
        <v>26.741758241758241</v>
      </c>
      <c r="P14" s="33">
        <f t="shared" si="8"/>
        <v>34.255555555555553</v>
      </c>
      <c r="Q14" s="33">
        <f t="shared" si="9"/>
        <v>19.391304347826086</v>
      </c>
      <c r="R14" s="33"/>
      <c r="S14" s="13">
        <f t="shared" si="10"/>
        <v>13.154054054054054</v>
      </c>
      <c r="U14" s="12">
        <v>70</v>
      </c>
    </row>
    <row r="15" spans="1:21" ht="15.75" thickBot="1" x14ac:dyDescent="0.3">
      <c r="A15" s="18" t="s">
        <v>30</v>
      </c>
      <c r="B15" s="27"/>
      <c r="C15" s="20">
        <v>68</v>
      </c>
      <c r="D15" s="20"/>
      <c r="E15" s="20">
        <f t="shared" si="3"/>
        <v>17820</v>
      </c>
      <c r="F15" s="45">
        <v>12201</v>
      </c>
      <c r="G15" s="46">
        <v>5619</v>
      </c>
      <c r="H15" s="19"/>
      <c r="I15" s="20">
        <f t="shared" si="4"/>
        <v>243</v>
      </c>
      <c r="J15" s="45">
        <v>151</v>
      </c>
      <c r="K15" s="46">
        <v>92</v>
      </c>
      <c r="L15" s="47"/>
      <c r="M15" s="20">
        <v>318</v>
      </c>
      <c r="N15" s="47"/>
      <c r="O15" s="48">
        <f t="shared" si="7"/>
        <v>73.333333333333329</v>
      </c>
      <c r="P15" s="48">
        <f t="shared" si="8"/>
        <v>80.801324503311264</v>
      </c>
      <c r="Q15" s="48">
        <f t="shared" si="9"/>
        <v>61.076086956521742</v>
      </c>
      <c r="R15" s="48"/>
      <c r="S15" s="29">
        <f t="shared" si="10"/>
        <v>56.037735849056602</v>
      </c>
      <c r="T15" s="47"/>
      <c r="U15" s="66" t="s">
        <v>43</v>
      </c>
    </row>
    <row r="16" spans="1:21" x14ac:dyDescent="0.25">
      <c r="A16" s="26" t="s">
        <v>35</v>
      </c>
      <c r="B16" s="3"/>
      <c r="C16" s="3"/>
      <c r="D16" s="3"/>
      <c r="E16" s="3"/>
      <c r="F16" s="3"/>
      <c r="G16" s="3"/>
      <c r="H16" s="3"/>
      <c r="N16" s="3"/>
      <c r="O16" s="3"/>
    </row>
    <row r="17" spans="1:7" x14ac:dyDescent="0.25">
      <c r="A17" s="26" t="s">
        <v>36</v>
      </c>
    </row>
    <row r="18" spans="1:7" x14ac:dyDescent="0.25">
      <c r="A18" s="26" t="s">
        <v>32</v>
      </c>
      <c r="B18" s="3"/>
      <c r="E18" s="59"/>
    </row>
    <row r="20" spans="1:7" x14ac:dyDescent="0.25">
      <c r="F20" s="59"/>
      <c r="G20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FD45-E435-4190-92F1-A9EA0120B55D}">
  <dimension ref="A1:U21"/>
  <sheetViews>
    <sheetView showGridLines="0" workbookViewId="0">
      <selection activeCell="F5" sqref="F5:G5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134</v>
      </c>
      <c r="D5" s="54"/>
      <c r="E5" s="54">
        <f>SUM(E14,E6)</f>
        <v>25194</v>
      </c>
      <c r="F5" s="54">
        <f>SUM(F14,F6)</f>
        <v>13591</v>
      </c>
      <c r="G5" s="54">
        <f>SUM(G14,G6)</f>
        <v>11603</v>
      </c>
      <c r="H5" s="55"/>
      <c r="I5" s="54">
        <f>SUM(I14,I6)</f>
        <v>4684</v>
      </c>
      <c r="J5" s="54">
        <f>SUM(J14,J6)</f>
        <v>2650</v>
      </c>
      <c r="K5" s="54">
        <f>SUM(K14,K6)</f>
        <v>2034</v>
      </c>
      <c r="L5" s="56"/>
      <c r="M5" s="54">
        <f>SUM(M14,M6)</f>
        <v>6287</v>
      </c>
      <c r="N5" s="56"/>
      <c r="O5" s="57">
        <f>E5/I5</f>
        <v>5.3787361229718194</v>
      </c>
      <c r="P5" s="57">
        <f t="shared" ref="P5:Q5" si="0">F5/J5</f>
        <v>5.1286792452830188</v>
      </c>
      <c r="Q5" s="57">
        <f t="shared" si="0"/>
        <v>5.7045231071779741</v>
      </c>
      <c r="R5" s="57"/>
      <c r="S5" s="58">
        <f>E5/M5</f>
        <v>4.0073166852234774</v>
      </c>
      <c r="T5" s="56"/>
      <c r="U5" s="54" t="s">
        <v>43</v>
      </c>
    </row>
    <row r="6" spans="1:21" x14ac:dyDescent="0.25">
      <c r="A6" s="11" t="s">
        <v>15</v>
      </c>
      <c r="B6" s="11"/>
      <c r="C6" s="12">
        <f>SUM(C7:C10,C11:C13)</f>
        <v>111</v>
      </c>
      <c r="D6" s="12"/>
      <c r="E6" s="12">
        <f>SUM(E7:E10,E11:E13)</f>
        <v>20746</v>
      </c>
      <c r="F6" s="12">
        <f>SUM(F7:F10,F11:F13)</f>
        <v>11295</v>
      </c>
      <c r="G6" s="12">
        <f>SUM(G7:G10,G11:G13)</f>
        <v>9451</v>
      </c>
      <c r="H6" s="3"/>
      <c r="I6" s="12">
        <f>SUM(I7:I10,I11:I13)</f>
        <v>4503</v>
      </c>
      <c r="J6" s="12">
        <f>SUM(J7:J10,J11:J13)</f>
        <v>2562</v>
      </c>
      <c r="K6" s="12">
        <f>SUM(K7:K10,K11:K13)</f>
        <v>1941</v>
      </c>
      <c r="M6" s="12">
        <f>SUM(M7:M10,M11:M13)</f>
        <v>5949</v>
      </c>
      <c r="O6" s="33">
        <f>E6/I6</f>
        <v>4.6071507883633132</v>
      </c>
      <c r="P6" s="33">
        <f>F6/J6</f>
        <v>4.408665105386417</v>
      </c>
      <c r="Q6" s="33">
        <f>G6/K6</f>
        <v>4.8691396187532199</v>
      </c>
      <c r="R6" s="33"/>
      <c r="S6" s="13">
        <f>E6/M6</f>
        <v>3.4873087913935117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556</v>
      </c>
      <c r="F7" s="42">
        <v>307</v>
      </c>
      <c r="G7" s="38">
        <v>249</v>
      </c>
      <c r="H7" s="3"/>
      <c r="I7" s="14">
        <f>SUM(J7:K7)</f>
        <v>568</v>
      </c>
      <c r="J7" s="34">
        <v>303</v>
      </c>
      <c r="K7" s="34">
        <v>265</v>
      </c>
      <c r="M7" s="14">
        <v>645</v>
      </c>
      <c r="O7" s="33">
        <f>E7/I7</f>
        <v>0.97887323943661975</v>
      </c>
      <c r="P7" s="33">
        <f>F7/J7</f>
        <v>1.0132013201320131</v>
      </c>
      <c r="Q7" s="33">
        <f>G7/K7</f>
        <v>0.93962264150943398</v>
      </c>
      <c r="R7" s="33"/>
      <c r="S7" s="13">
        <f>E7/M7</f>
        <v>0.86201550387596904</v>
      </c>
      <c r="U7" s="12">
        <v>66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1">SUM(F8:G8)</f>
        <v>602</v>
      </c>
      <c r="F8" s="43">
        <v>233</v>
      </c>
      <c r="G8" s="38">
        <v>369</v>
      </c>
      <c r="H8" s="3"/>
      <c r="I8" s="16" t="s">
        <v>6</v>
      </c>
      <c r="J8" s="16" t="s">
        <v>6</v>
      </c>
      <c r="K8" s="16" t="s">
        <v>6</v>
      </c>
      <c r="L8" s="16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1"/>
        <v>1346</v>
      </c>
      <c r="F9" s="42">
        <v>758</v>
      </c>
      <c r="G9" s="38">
        <v>588</v>
      </c>
      <c r="H9" s="3"/>
      <c r="I9" s="14">
        <f t="shared" ref="I9:I15" si="2">SUM(J9:K9)</f>
        <v>376</v>
      </c>
      <c r="J9" s="34">
        <v>173</v>
      </c>
      <c r="K9" s="34">
        <v>203</v>
      </c>
      <c r="M9" s="14">
        <v>464</v>
      </c>
      <c r="O9" s="33">
        <f>E9/I9</f>
        <v>3.5797872340425534</v>
      </c>
      <c r="P9" s="33">
        <f>F9/J9</f>
        <v>4.3815028901734108</v>
      </c>
      <c r="Q9" s="33">
        <f>G9/K9</f>
        <v>2.896551724137931</v>
      </c>
      <c r="R9" s="33"/>
      <c r="S9" s="13">
        <f t="shared" ref="S9:S15" si="3">E9/M9</f>
        <v>2.9008620689655173</v>
      </c>
      <c r="U9" s="12">
        <v>49</v>
      </c>
    </row>
    <row r="10" spans="1:21" x14ac:dyDescent="0.25">
      <c r="A10" s="11"/>
      <c r="B10" s="11" t="s">
        <v>18</v>
      </c>
      <c r="C10" s="14">
        <v>27</v>
      </c>
      <c r="D10" s="14"/>
      <c r="E10" s="14">
        <f t="shared" si="1"/>
        <v>2895</v>
      </c>
      <c r="F10" s="12">
        <v>2406</v>
      </c>
      <c r="G10" s="44">
        <v>489</v>
      </c>
      <c r="H10" s="3"/>
      <c r="I10" s="14">
        <f t="shared" si="2"/>
        <v>922</v>
      </c>
      <c r="J10" s="34">
        <v>790</v>
      </c>
      <c r="K10" s="35">
        <v>132</v>
      </c>
      <c r="M10" s="14">
        <v>982</v>
      </c>
      <c r="O10" s="33">
        <f t="shared" ref="O10:P15" si="4">E10/I10</f>
        <v>3.1399132321041217</v>
      </c>
      <c r="P10" s="33">
        <f t="shared" si="4"/>
        <v>3.0455696202531644</v>
      </c>
      <c r="Q10" s="37" t="s">
        <v>9</v>
      </c>
      <c r="R10" s="37"/>
      <c r="S10" s="13">
        <f t="shared" si="3"/>
        <v>2.9480651731160896</v>
      </c>
      <c r="U10" s="12">
        <v>36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1"/>
        <v>5824</v>
      </c>
      <c r="F11" s="34">
        <v>2953</v>
      </c>
      <c r="G11" s="38">
        <v>2871</v>
      </c>
      <c r="H11" s="3"/>
      <c r="I11" s="14">
        <f t="shared" si="2"/>
        <v>1496</v>
      </c>
      <c r="J11" s="38">
        <v>733</v>
      </c>
      <c r="K11" s="38">
        <v>763</v>
      </c>
      <c r="M11" s="14">
        <v>2029</v>
      </c>
      <c r="O11" s="33">
        <f t="shared" si="4"/>
        <v>3.893048128342246</v>
      </c>
      <c r="P11" s="33">
        <f t="shared" si="4"/>
        <v>4.0286493860845836</v>
      </c>
      <c r="Q11" s="33">
        <f>G11/K11</f>
        <v>3.7627785058977721</v>
      </c>
      <c r="R11" s="33"/>
      <c r="S11" s="13">
        <f t="shared" si="3"/>
        <v>2.8703794972893051</v>
      </c>
      <c r="U11" s="12">
        <v>89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1"/>
        <v>8013</v>
      </c>
      <c r="F12" s="34">
        <v>3862</v>
      </c>
      <c r="G12" s="38">
        <v>4151</v>
      </c>
      <c r="H12" s="3"/>
      <c r="I12" s="14">
        <f t="shared" si="2"/>
        <v>1027</v>
      </c>
      <c r="J12" s="38">
        <v>496</v>
      </c>
      <c r="K12" s="38">
        <v>531</v>
      </c>
      <c r="M12" s="14">
        <v>1527</v>
      </c>
      <c r="O12" s="33">
        <f t="shared" si="4"/>
        <v>7.8023369036027264</v>
      </c>
      <c r="P12" s="33">
        <f t="shared" ref="P12:P15" si="5">F12/J12</f>
        <v>7.786290322580645</v>
      </c>
      <c r="Q12" s="33">
        <f t="shared" ref="Q12:Q15" si="6">G12/K12</f>
        <v>7.8173258003766479</v>
      </c>
      <c r="R12" s="33"/>
      <c r="S12" s="13">
        <f t="shared" si="3"/>
        <v>5.2475442043222005</v>
      </c>
      <c r="U12" s="12">
        <v>81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1"/>
        <v>1510</v>
      </c>
      <c r="F13" s="3">
        <v>776</v>
      </c>
      <c r="G13" s="3">
        <v>734</v>
      </c>
      <c r="H13" s="3"/>
      <c r="I13" s="14">
        <f t="shared" si="2"/>
        <v>114</v>
      </c>
      <c r="J13" s="38">
        <v>67</v>
      </c>
      <c r="K13" s="38">
        <v>47</v>
      </c>
      <c r="M13" s="14">
        <v>302</v>
      </c>
      <c r="O13" s="33">
        <f t="shared" si="4"/>
        <v>13.245614035087719</v>
      </c>
      <c r="P13" s="33">
        <f t="shared" si="5"/>
        <v>11.582089552238806</v>
      </c>
      <c r="Q13" s="33">
        <f t="shared" si="6"/>
        <v>15.617021276595745</v>
      </c>
      <c r="R13" s="33"/>
      <c r="S13" s="13">
        <f t="shared" si="3"/>
        <v>5</v>
      </c>
      <c r="U13" s="61" t="s">
        <v>43</v>
      </c>
    </row>
    <row r="14" spans="1:21" x14ac:dyDescent="0.25">
      <c r="A14" s="11" t="s">
        <v>21</v>
      </c>
      <c r="B14" s="3"/>
      <c r="C14" s="14">
        <v>23</v>
      </c>
      <c r="D14" s="14"/>
      <c r="E14" s="14">
        <f t="shared" si="1"/>
        <v>4448</v>
      </c>
      <c r="F14" s="34">
        <v>2296</v>
      </c>
      <c r="G14" s="38">
        <v>2152</v>
      </c>
      <c r="H14" s="3"/>
      <c r="I14" s="14">
        <f t="shared" si="2"/>
        <v>181</v>
      </c>
      <c r="J14" s="38">
        <v>88</v>
      </c>
      <c r="K14" s="38">
        <v>93</v>
      </c>
      <c r="M14" s="14">
        <v>338</v>
      </c>
      <c r="O14" s="33">
        <f t="shared" si="4"/>
        <v>24.574585635359117</v>
      </c>
      <c r="P14" s="33">
        <f t="shared" si="5"/>
        <v>26.09090909090909</v>
      </c>
      <c r="Q14" s="33">
        <f t="shared" si="6"/>
        <v>23.13978494623656</v>
      </c>
      <c r="R14" s="33"/>
      <c r="S14" s="13">
        <f t="shared" si="3"/>
        <v>13.159763313609467</v>
      </c>
      <c r="U14" s="12">
        <v>42</v>
      </c>
    </row>
    <row r="15" spans="1:21" ht="15.75" thickBot="1" x14ac:dyDescent="0.3">
      <c r="A15" s="18" t="s">
        <v>30</v>
      </c>
      <c r="B15" s="27"/>
      <c r="C15" s="20">
        <v>68</v>
      </c>
      <c r="D15" s="20"/>
      <c r="E15" s="20">
        <f t="shared" si="1"/>
        <v>19885</v>
      </c>
      <c r="F15" s="45">
        <v>13131</v>
      </c>
      <c r="G15" s="46">
        <v>6754</v>
      </c>
      <c r="H15" s="19"/>
      <c r="I15" s="20">
        <f t="shared" si="2"/>
        <v>218</v>
      </c>
      <c r="J15" s="46">
        <v>129</v>
      </c>
      <c r="K15" s="46">
        <v>89</v>
      </c>
      <c r="L15" s="47"/>
      <c r="M15" s="20">
        <v>307</v>
      </c>
      <c r="N15" s="47"/>
      <c r="O15" s="48">
        <f t="shared" si="4"/>
        <v>91.215596330275233</v>
      </c>
      <c r="P15" s="48">
        <f t="shared" si="5"/>
        <v>101.79069767441861</v>
      </c>
      <c r="Q15" s="48">
        <f t="shared" si="6"/>
        <v>75.887640449438209</v>
      </c>
      <c r="R15" s="48"/>
      <c r="S15" s="29">
        <f t="shared" si="3"/>
        <v>64.77198697068404</v>
      </c>
      <c r="T15" s="47"/>
      <c r="U15" s="66" t="s">
        <v>43</v>
      </c>
    </row>
    <row r="16" spans="1:21" x14ac:dyDescent="0.25">
      <c r="A16" s="26" t="s">
        <v>35</v>
      </c>
      <c r="B16" s="3"/>
      <c r="C16" s="3"/>
      <c r="D16" s="3"/>
      <c r="E16" s="3"/>
      <c r="F16" s="3"/>
      <c r="G16" s="3"/>
      <c r="H16" s="3"/>
      <c r="N16" s="3"/>
      <c r="O16" s="3"/>
    </row>
    <row r="17" spans="1:7" x14ac:dyDescent="0.25">
      <c r="A17" s="26" t="s">
        <v>36</v>
      </c>
    </row>
    <row r="18" spans="1:7" x14ac:dyDescent="0.25">
      <c r="A18" s="26" t="s">
        <v>32</v>
      </c>
      <c r="B18" s="3"/>
      <c r="E18" s="59"/>
    </row>
    <row r="21" spans="1:7" x14ac:dyDescent="0.25">
      <c r="F21" s="59"/>
      <c r="G21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00C5-4DA6-4218-AD34-2C23CEEE133C}">
  <dimension ref="A1:U20"/>
  <sheetViews>
    <sheetView showGridLines="0" workbookViewId="0">
      <selection activeCell="F5" sqref="F5:G5"/>
    </sheetView>
  </sheetViews>
  <sheetFormatPr defaultColWidth="9.140625" defaultRowHeight="15" x14ac:dyDescent="0.25"/>
  <cols>
    <col min="1" max="1" width="2.5703125" customWidth="1"/>
    <col min="2" max="2" width="17.1406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28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17"/>
      <c r="O3" s="117" t="s">
        <v>14</v>
      </c>
      <c r="P3" s="117"/>
      <c r="Q3" s="117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53" t="s">
        <v>22</v>
      </c>
      <c r="B5" s="53"/>
      <c r="C5" s="54">
        <f>SUM(C14,C6)</f>
        <v>125</v>
      </c>
      <c r="D5" s="54"/>
      <c r="E5" s="54">
        <f>SUM(E14,E6)</f>
        <v>25513</v>
      </c>
      <c r="F5" s="54">
        <f>SUM(F14,F6)</f>
        <v>13305</v>
      </c>
      <c r="G5" s="54">
        <f>SUM(G14,G6)</f>
        <v>12208</v>
      </c>
      <c r="H5" s="55"/>
      <c r="I5" s="54">
        <f>SUM(I14,I6)</f>
        <v>4698</v>
      </c>
      <c r="J5" s="54">
        <f>SUM(J14,J6)</f>
        <v>2624</v>
      </c>
      <c r="K5" s="54">
        <f>SUM(K14,K6)</f>
        <v>2074</v>
      </c>
      <c r="L5" s="56"/>
      <c r="M5" s="54">
        <f>SUM(M14,M6)</f>
        <v>5517</v>
      </c>
      <c r="N5" s="56"/>
      <c r="O5" s="57">
        <f>E5/I5</f>
        <v>5.4306087696892291</v>
      </c>
      <c r="P5" s="57">
        <f t="shared" ref="P5:Q5" si="0">F5/J5</f>
        <v>5.0705030487804876</v>
      </c>
      <c r="Q5" s="57">
        <f t="shared" si="0"/>
        <v>5.8862102217936352</v>
      </c>
      <c r="R5" s="57"/>
      <c r="S5" s="58">
        <f>E5/M5</f>
        <v>4.6244335689686427</v>
      </c>
      <c r="T5" s="56"/>
      <c r="U5" s="54" t="s">
        <v>43</v>
      </c>
    </row>
    <row r="6" spans="1:21" x14ac:dyDescent="0.25">
      <c r="A6" s="11" t="s">
        <v>15</v>
      </c>
      <c r="B6" s="11"/>
      <c r="C6" s="12">
        <f>SUM(C7:C10,C11:C13)</f>
        <v>102</v>
      </c>
      <c r="D6" s="12"/>
      <c r="E6" s="12">
        <f t="shared" ref="E6:G6" si="1">SUM(E7:E10,E11:E13)</f>
        <v>20429</v>
      </c>
      <c r="F6" s="12">
        <f t="shared" si="1"/>
        <v>11191</v>
      </c>
      <c r="G6" s="12">
        <f t="shared" si="1"/>
        <v>9238</v>
      </c>
      <c r="H6" s="3"/>
      <c r="I6" s="12">
        <f t="shared" ref="I6:K6" si="2">SUM(I7:I10,I11:I13)</f>
        <v>4529</v>
      </c>
      <c r="J6" s="12">
        <f t="shared" si="2"/>
        <v>2545</v>
      </c>
      <c r="K6" s="12">
        <f t="shared" si="2"/>
        <v>1984</v>
      </c>
      <c r="M6" s="12">
        <f>SUM(M7:M10,M11:M13)</f>
        <v>5215</v>
      </c>
      <c r="O6" s="33">
        <f>E6/I6</f>
        <v>4.51070876573195</v>
      </c>
      <c r="P6" s="33">
        <f>F6/J6</f>
        <v>4.3972495088408641</v>
      </c>
      <c r="Q6" s="33">
        <f>G6/K6</f>
        <v>4.65625</v>
      </c>
      <c r="R6" s="33"/>
      <c r="S6" s="13">
        <f>E6/M6</f>
        <v>3.9173537871524449</v>
      </c>
      <c r="U6" s="61" t="s">
        <v>43</v>
      </c>
    </row>
    <row r="7" spans="1:21" x14ac:dyDescent="0.25">
      <c r="A7" s="11"/>
      <c r="B7" s="11" t="s">
        <v>16</v>
      </c>
      <c r="C7" s="14">
        <v>5</v>
      </c>
      <c r="D7" s="14"/>
      <c r="E7" s="14">
        <f>SUM(F7:G7)</f>
        <v>684</v>
      </c>
      <c r="F7" s="42">
        <v>358</v>
      </c>
      <c r="G7" s="38">
        <v>326</v>
      </c>
      <c r="H7" s="3"/>
      <c r="I7" s="14">
        <f>SUM(J7:K7)</f>
        <v>666</v>
      </c>
      <c r="J7" s="34">
        <v>343</v>
      </c>
      <c r="K7" s="34">
        <v>323</v>
      </c>
      <c r="M7" s="14">
        <v>750</v>
      </c>
      <c r="O7" s="33">
        <f>E7/I7</f>
        <v>1.027027027027027</v>
      </c>
      <c r="P7" s="33">
        <f>F7/J7</f>
        <v>1.0437317784256559</v>
      </c>
      <c r="Q7" s="33">
        <f>G7/K7</f>
        <v>1.0092879256965945</v>
      </c>
      <c r="R7" s="33"/>
      <c r="S7" s="13">
        <f>E7/M7</f>
        <v>0.91200000000000003</v>
      </c>
      <c r="U7" s="12">
        <v>77</v>
      </c>
    </row>
    <row r="8" spans="1:21" x14ac:dyDescent="0.25">
      <c r="A8" s="11"/>
      <c r="B8" s="11" t="s">
        <v>33</v>
      </c>
      <c r="C8" s="14">
        <v>4</v>
      </c>
      <c r="D8" s="14"/>
      <c r="E8" s="14">
        <f t="shared" ref="E8:E15" si="3">SUM(F8:G8)</f>
        <v>687</v>
      </c>
      <c r="F8" s="43">
        <v>285</v>
      </c>
      <c r="G8" s="38">
        <v>402</v>
      </c>
      <c r="H8" s="3"/>
      <c r="I8" s="16" t="s">
        <v>6</v>
      </c>
      <c r="J8" s="35" t="s">
        <v>6</v>
      </c>
      <c r="K8" s="35" t="s">
        <v>6</v>
      </c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1" t="s">
        <v>6</v>
      </c>
    </row>
    <row r="9" spans="1:21" x14ac:dyDescent="0.25">
      <c r="A9" s="11"/>
      <c r="B9" s="11" t="s">
        <v>17</v>
      </c>
      <c r="C9" s="14">
        <v>10</v>
      </c>
      <c r="D9" s="14"/>
      <c r="E9" s="14">
        <f t="shared" si="3"/>
        <v>1173</v>
      </c>
      <c r="F9" s="42">
        <v>572</v>
      </c>
      <c r="G9" s="38">
        <v>601</v>
      </c>
      <c r="H9" s="3"/>
      <c r="I9" s="14">
        <f t="shared" ref="I9:I15" si="4">SUM(J9:K9)</f>
        <v>451</v>
      </c>
      <c r="J9" s="34">
        <v>185</v>
      </c>
      <c r="K9" s="34">
        <v>266</v>
      </c>
      <c r="M9" s="14">
        <v>497</v>
      </c>
      <c r="O9" s="33">
        <f>E9/I9</f>
        <v>2.6008869179600889</v>
      </c>
      <c r="P9" s="33">
        <f>F9/J9</f>
        <v>3.0918918918918918</v>
      </c>
      <c r="Q9" s="33">
        <f>G9/K9</f>
        <v>2.2593984962406015</v>
      </c>
      <c r="R9" s="33"/>
      <c r="S9" s="13">
        <f t="shared" ref="S9:S15" si="5">E9/M9</f>
        <v>2.3601609657947686</v>
      </c>
      <c r="U9" s="12">
        <v>45</v>
      </c>
    </row>
    <row r="10" spans="1:21" x14ac:dyDescent="0.25">
      <c r="A10" s="11"/>
      <c r="B10" s="11" t="s">
        <v>18</v>
      </c>
      <c r="C10" s="14">
        <v>18</v>
      </c>
      <c r="D10" s="14"/>
      <c r="E10" s="14">
        <f t="shared" si="3"/>
        <v>3307</v>
      </c>
      <c r="F10" s="12">
        <v>2575</v>
      </c>
      <c r="G10" s="44">
        <v>732</v>
      </c>
      <c r="H10" s="3"/>
      <c r="I10" s="14">
        <f t="shared" si="4"/>
        <v>955</v>
      </c>
      <c r="J10" s="34">
        <v>812</v>
      </c>
      <c r="K10" s="35">
        <v>143</v>
      </c>
      <c r="M10" s="14">
        <v>911</v>
      </c>
      <c r="O10" s="33">
        <f t="shared" ref="O10:P12" si="6">E10/I10</f>
        <v>3.4628272251308903</v>
      </c>
      <c r="P10" s="33">
        <f t="shared" si="6"/>
        <v>3.1711822660098523</v>
      </c>
      <c r="Q10" s="37" t="s">
        <v>9</v>
      </c>
      <c r="R10" s="37"/>
      <c r="S10" s="13">
        <f t="shared" si="5"/>
        <v>3.6300768386388582</v>
      </c>
      <c r="U10" s="12">
        <v>40</v>
      </c>
    </row>
    <row r="11" spans="1:21" x14ac:dyDescent="0.25">
      <c r="A11" s="11"/>
      <c r="B11" s="11" t="s">
        <v>19</v>
      </c>
      <c r="C11" s="14">
        <v>23</v>
      </c>
      <c r="D11" s="14"/>
      <c r="E11" s="14">
        <f t="shared" si="3"/>
        <v>5465</v>
      </c>
      <c r="F11" s="34">
        <v>2792</v>
      </c>
      <c r="G11" s="38">
        <v>2673</v>
      </c>
      <c r="H11" s="3"/>
      <c r="I11" s="14">
        <f t="shared" si="4"/>
        <v>1291</v>
      </c>
      <c r="J11" s="38">
        <v>621</v>
      </c>
      <c r="K11" s="38">
        <v>670</v>
      </c>
      <c r="M11" s="14">
        <v>1314</v>
      </c>
      <c r="O11" s="33">
        <f t="shared" si="6"/>
        <v>4.2331525948876836</v>
      </c>
      <c r="P11" s="33">
        <f t="shared" si="6"/>
        <v>4.4959742351046703</v>
      </c>
      <c r="Q11" s="33">
        <f>G11/K11</f>
        <v>3.9895522388059703</v>
      </c>
      <c r="R11" s="33"/>
      <c r="S11" s="13">
        <f t="shared" si="5"/>
        <v>4.1590563165905632</v>
      </c>
      <c r="U11" s="12">
        <v>81</v>
      </c>
    </row>
    <row r="12" spans="1:21" x14ac:dyDescent="0.25">
      <c r="A12" s="11"/>
      <c r="B12" s="11" t="s">
        <v>20</v>
      </c>
      <c r="C12" s="14">
        <v>30</v>
      </c>
      <c r="D12" s="14"/>
      <c r="E12" s="14">
        <f t="shared" si="3"/>
        <v>7752</v>
      </c>
      <c r="F12" s="34">
        <v>3855</v>
      </c>
      <c r="G12" s="38">
        <v>3897</v>
      </c>
      <c r="H12" s="3"/>
      <c r="I12" s="14">
        <f t="shared" si="4"/>
        <v>1035</v>
      </c>
      <c r="J12" s="38">
        <v>505</v>
      </c>
      <c r="K12" s="38">
        <v>530</v>
      </c>
      <c r="M12" s="14">
        <v>1494</v>
      </c>
      <c r="O12" s="33">
        <f t="shared" si="6"/>
        <v>7.4898550724637678</v>
      </c>
      <c r="P12" s="33">
        <f t="shared" si="6"/>
        <v>7.6336633663366333</v>
      </c>
      <c r="Q12" s="33">
        <f>G12/K12</f>
        <v>7.3528301886792455</v>
      </c>
      <c r="R12" s="33"/>
      <c r="S12" s="13">
        <f t="shared" si="5"/>
        <v>5.188755020080321</v>
      </c>
      <c r="U12" s="12">
        <v>79</v>
      </c>
    </row>
    <row r="13" spans="1:21" x14ac:dyDescent="0.25">
      <c r="A13" s="11"/>
      <c r="B13" s="23" t="s">
        <v>29</v>
      </c>
      <c r="C13" s="14">
        <v>12</v>
      </c>
      <c r="D13" s="14"/>
      <c r="E13" s="14">
        <f t="shared" si="3"/>
        <v>1361</v>
      </c>
      <c r="F13" s="3">
        <v>754</v>
      </c>
      <c r="G13" s="3">
        <v>607</v>
      </c>
      <c r="H13" s="3"/>
      <c r="I13" s="14">
        <f t="shared" si="4"/>
        <v>131</v>
      </c>
      <c r="J13" s="38">
        <v>79</v>
      </c>
      <c r="K13" s="38">
        <v>52</v>
      </c>
      <c r="M13" s="14">
        <v>249</v>
      </c>
      <c r="O13" s="33">
        <f t="shared" ref="O13:O15" si="7">E13/I13</f>
        <v>10.389312977099237</v>
      </c>
      <c r="P13" s="33">
        <f t="shared" ref="P13:P15" si="8">F13/J13</f>
        <v>9.5443037974683538</v>
      </c>
      <c r="Q13" s="33">
        <f t="shared" ref="Q13:Q15" si="9">G13/K13</f>
        <v>11.673076923076923</v>
      </c>
      <c r="R13" s="33"/>
      <c r="S13" s="13">
        <f t="shared" si="5"/>
        <v>5.4658634538152606</v>
      </c>
      <c r="U13" s="61" t="s">
        <v>43</v>
      </c>
    </row>
    <row r="14" spans="1:21" x14ac:dyDescent="0.25">
      <c r="A14" s="11" t="s">
        <v>21</v>
      </c>
      <c r="B14" s="3"/>
      <c r="C14" s="14">
        <v>23</v>
      </c>
      <c r="D14" s="14"/>
      <c r="E14" s="14">
        <f t="shared" si="3"/>
        <v>5084</v>
      </c>
      <c r="F14" s="34">
        <v>2114</v>
      </c>
      <c r="G14" s="38">
        <v>2970</v>
      </c>
      <c r="H14" s="3"/>
      <c r="I14" s="14">
        <f t="shared" si="4"/>
        <v>169</v>
      </c>
      <c r="J14" s="38">
        <v>79</v>
      </c>
      <c r="K14" s="38">
        <v>90</v>
      </c>
      <c r="M14" s="14">
        <v>302</v>
      </c>
      <c r="O14" s="33">
        <f t="shared" si="7"/>
        <v>30.082840236686391</v>
      </c>
      <c r="P14" s="33">
        <f t="shared" si="8"/>
        <v>26.759493670886076</v>
      </c>
      <c r="Q14" s="33">
        <f t="shared" si="9"/>
        <v>33</v>
      </c>
      <c r="R14" s="33"/>
      <c r="S14" s="13">
        <f t="shared" si="5"/>
        <v>16.834437086092716</v>
      </c>
      <c r="U14" s="12">
        <v>33</v>
      </c>
    </row>
    <row r="15" spans="1:21" ht="15.75" thickBot="1" x14ac:dyDescent="0.3">
      <c r="A15" s="18" t="s">
        <v>30</v>
      </c>
      <c r="B15" s="19"/>
      <c r="C15" s="20">
        <v>74</v>
      </c>
      <c r="D15" s="20"/>
      <c r="E15" s="20">
        <f t="shared" si="3"/>
        <v>24665</v>
      </c>
      <c r="F15" s="45">
        <v>17214</v>
      </c>
      <c r="G15" s="46">
        <v>7451</v>
      </c>
      <c r="H15" s="19"/>
      <c r="I15" s="20">
        <f t="shared" si="4"/>
        <v>195</v>
      </c>
      <c r="J15" s="46">
        <v>127</v>
      </c>
      <c r="K15" s="46">
        <v>68</v>
      </c>
      <c r="L15" s="47"/>
      <c r="M15" s="20">
        <v>271</v>
      </c>
      <c r="N15" s="47"/>
      <c r="O15" s="48">
        <f t="shared" si="7"/>
        <v>126.48717948717949</v>
      </c>
      <c r="P15" s="48">
        <f t="shared" si="8"/>
        <v>135.54330708661416</v>
      </c>
      <c r="Q15" s="48">
        <f t="shared" si="9"/>
        <v>109.57352941176471</v>
      </c>
      <c r="R15" s="48"/>
      <c r="S15" s="29">
        <f t="shared" si="5"/>
        <v>91.014760147601478</v>
      </c>
      <c r="T15" s="47"/>
      <c r="U15" s="66" t="s">
        <v>43</v>
      </c>
    </row>
    <row r="16" spans="1:21" x14ac:dyDescent="0.25">
      <c r="A16" s="26" t="s">
        <v>35</v>
      </c>
      <c r="B16" s="3"/>
      <c r="C16" s="3"/>
      <c r="D16" s="3"/>
      <c r="E16" s="3"/>
      <c r="F16" s="3"/>
      <c r="G16" s="3"/>
      <c r="H16" s="3"/>
      <c r="N16" s="3"/>
      <c r="O16" s="3"/>
    </row>
    <row r="17" spans="1:7" x14ac:dyDescent="0.25">
      <c r="A17" s="26" t="s">
        <v>36</v>
      </c>
    </row>
    <row r="18" spans="1:7" x14ac:dyDescent="0.25">
      <c r="A18" s="26" t="s">
        <v>32</v>
      </c>
      <c r="E18" s="59"/>
    </row>
    <row r="20" spans="1:7" x14ac:dyDescent="0.25">
      <c r="F20" s="59"/>
      <c r="G20" s="59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7190-0183-470A-A144-7B6A5212305D}">
  <dimension ref="A1:X20"/>
  <sheetViews>
    <sheetView showGridLines="0" zoomScale="120" zoomScaleNormal="120" workbookViewId="0">
      <selection activeCell="F5" sqref="F5:G5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1" width="1.42578125" customWidth="1"/>
    <col min="23" max="24" width="11.5703125" bestFit="1" customWidth="1"/>
  </cols>
  <sheetData>
    <row r="1" spans="1:24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V1" s="75"/>
      <c r="W1" s="75"/>
      <c r="X1" s="75"/>
    </row>
    <row r="2" spans="1:24" ht="23.45" customHeight="1" thickBot="1" x14ac:dyDescent="0.3">
      <c r="A2" s="1" t="s">
        <v>70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75"/>
    </row>
    <row r="3" spans="1:24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  <c r="U3" s="109"/>
    </row>
    <row r="4" spans="1:24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W4" s="72"/>
      <c r="X4" s="70"/>
    </row>
    <row r="5" spans="1:24" x14ac:dyDescent="0.25">
      <c r="A5" s="97" t="s">
        <v>67</v>
      </c>
      <c r="B5" s="97"/>
      <c r="C5" s="98">
        <f>SUM(C15,C6)</f>
        <v>115</v>
      </c>
      <c r="D5" s="98"/>
      <c r="E5" s="98">
        <f>SUM(E15,E6)</f>
        <v>25506.5</v>
      </c>
      <c r="F5" s="98">
        <f>SUM(F15,F6)</f>
        <v>12621.599999999999</v>
      </c>
      <c r="G5" s="98">
        <f>SUM(G15,G6)</f>
        <v>12884.899999999998</v>
      </c>
      <c r="H5" s="99"/>
      <c r="I5" s="98">
        <f>J5+K5</f>
        <v>3988</v>
      </c>
      <c r="J5" s="98">
        <v>2196</v>
      </c>
      <c r="K5" s="98">
        <v>1792</v>
      </c>
      <c r="L5" s="100"/>
      <c r="M5" s="98">
        <f>SUM(M15,M6)</f>
        <v>6368</v>
      </c>
      <c r="N5" s="100"/>
      <c r="O5" s="82">
        <f>E5/I5</f>
        <v>6.3958124373119354</v>
      </c>
      <c r="P5" s="82">
        <f t="shared" ref="P5:Q5" si="0">F5/J5</f>
        <v>5.747540983606557</v>
      </c>
      <c r="Q5" s="82">
        <f t="shared" si="0"/>
        <v>7.1902343749999984</v>
      </c>
      <c r="R5" s="82"/>
      <c r="S5" s="83">
        <f>E5/M5</f>
        <v>4.005417713567839</v>
      </c>
      <c r="T5" s="100"/>
      <c r="U5" s="100"/>
      <c r="W5" s="72"/>
      <c r="X5" s="70"/>
    </row>
    <row r="6" spans="1:24" x14ac:dyDescent="0.25">
      <c r="A6" s="101" t="s">
        <v>15</v>
      </c>
      <c r="B6" s="101"/>
      <c r="C6" s="34">
        <f>SUM(C7:C10,C11:C12)</f>
        <v>101</v>
      </c>
      <c r="D6" s="34"/>
      <c r="E6" s="34">
        <f>SUM(E7:E10,E11:E12)</f>
        <v>22582.2</v>
      </c>
      <c r="F6" s="34">
        <f>SUM(F7:F10,F11:F12)</f>
        <v>11181.599999999999</v>
      </c>
      <c r="G6" s="34">
        <f>SUM(G7:G10,G11:G12)</f>
        <v>11400.599999999999</v>
      </c>
      <c r="H6" s="31"/>
      <c r="I6" s="61" t="s">
        <v>6</v>
      </c>
      <c r="J6" s="61" t="s">
        <v>6</v>
      </c>
      <c r="K6" s="61" t="s">
        <v>6</v>
      </c>
      <c r="L6" s="102"/>
      <c r="M6" s="34">
        <f>SUM(M7:M10,M11:M12)</f>
        <v>6025</v>
      </c>
      <c r="N6" s="102"/>
      <c r="O6" s="61" t="s">
        <v>6</v>
      </c>
      <c r="P6" s="61" t="s">
        <v>6</v>
      </c>
      <c r="Q6" s="61" t="s">
        <v>6</v>
      </c>
      <c r="R6" s="84"/>
      <c r="S6" s="85">
        <f>E6/M6</f>
        <v>3.7480829875518675</v>
      </c>
      <c r="T6" s="102"/>
      <c r="U6" s="102"/>
      <c r="W6" s="72"/>
      <c r="X6" s="70"/>
    </row>
    <row r="7" spans="1:24" s="94" customFormat="1" x14ac:dyDescent="0.25">
      <c r="A7" s="101"/>
      <c r="B7" s="31" t="s">
        <v>16</v>
      </c>
      <c r="C7" s="44">
        <v>2</v>
      </c>
      <c r="D7" s="38"/>
      <c r="E7" s="38">
        <f>SUM(F7:G7)</f>
        <v>233.6</v>
      </c>
      <c r="F7" s="34">
        <v>122.8</v>
      </c>
      <c r="G7" s="34">
        <v>110.8</v>
      </c>
      <c r="H7" s="31"/>
      <c r="I7" s="38">
        <f>SUM(J7:K7)</f>
        <v>534</v>
      </c>
      <c r="J7" s="34">
        <v>264</v>
      </c>
      <c r="K7" s="34">
        <v>270</v>
      </c>
      <c r="L7" s="102"/>
      <c r="M7" s="38">
        <v>563</v>
      </c>
      <c r="N7" s="102"/>
      <c r="O7" s="84">
        <f t="shared" ref="O7:Q7" si="1">E7/I7</f>
        <v>0.43745318352059925</v>
      </c>
      <c r="P7" s="84">
        <f t="shared" si="1"/>
        <v>0.46515151515151515</v>
      </c>
      <c r="Q7" s="84">
        <f t="shared" si="1"/>
        <v>0.41037037037037039</v>
      </c>
      <c r="R7" s="84"/>
      <c r="S7" s="85">
        <f>E7/M7</f>
        <v>0.41492007104795736</v>
      </c>
      <c r="T7" s="102"/>
      <c r="U7" s="102"/>
      <c r="W7" s="95"/>
      <c r="X7" s="96"/>
    </row>
    <row r="8" spans="1:24" x14ac:dyDescent="0.25">
      <c r="A8" s="101"/>
      <c r="B8" s="101" t="s">
        <v>68</v>
      </c>
      <c r="C8" s="44">
        <v>3</v>
      </c>
      <c r="D8" s="38"/>
      <c r="E8" s="38">
        <f>SUM(F8:G8)</f>
        <v>360.8</v>
      </c>
      <c r="F8" s="35">
        <v>122.5</v>
      </c>
      <c r="G8" s="35">
        <v>238.3</v>
      </c>
      <c r="H8" s="31"/>
      <c r="I8" s="44" t="s">
        <v>6</v>
      </c>
      <c r="J8" s="44" t="s">
        <v>6</v>
      </c>
      <c r="K8" s="44" t="s">
        <v>6</v>
      </c>
      <c r="L8" s="35"/>
      <c r="M8" s="44" t="s">
        <v>6</v>
      </c>
      <c r="N8" s="102"/>
      <c r="O8" s="44" t="s">
        <v>6</v>
      </c>
      <c r="P8" s="44" t="s">
        <v>6</v>
      </c>
      <c r="Q8" s="44" t="s">
        <v>6</v>
      </c>
      <c r="R8" s="86"/>
      <c r="S8" s="44" t="s">
        <v>6</v>
      </c>
      <c r="T8" s="102"/>
      <c r="U8" s="102"/>
      <c r="W8" s="72"/>
      <c r="X8" s="70"/>
    </row>
    <row r="9" spans="1:24" x14ac:dyDescent="0.25">
      <c r="A9" s="101"/>
      <c r="B9" s="101" t="s">
        <v>17</v>
      </c>
      <c r="C9" s="38">
        <v>6</v>
      </c>
      <c r="D9" s="38"/>
      <c r="E9" s="38">
        <f>SUM(F9:G9)</f>
        <v>754</v>
      </c>
      <c r="F9" s="34">
        <v>412.7</v>
      </c>
      <c r="G9" s="34">
        <v>341.3</v>
      </c>
      <c r="H9" s="31"/>
      <c r="I9" s="38">
        <f>SUM(J9:K9)</f>
        <v>428</v>
      </c>
      <c r="J9" s="34">
        <v>216</v>
      </c>
      <c r="K9" s="34">
        <v>212</v>
      </c>
      <c r="L9" s="102"/>
      <c r="M9" s="38">
        <v>667</v>
      </c>
      <c r="N9" s="102"/>
      <c r="O9" s="84">
        <f>E9/I9</f>
        <v>1.7616822429906542</v>
      </c>
      <c r="P9" s="84">
        <f>F9/J9</f>
        <v>1.9106481481481481</v>
      </c>
      <c r="Q9" s="84">
        <f>G9/K9</f>
        <v>1.6099056603773585</v>
      </c>
      <c r="R9" s="84"/>
      <c r="S9" s="85">
        <f t="shared" ref="S9:S15" si="2">E9/M9</f>
        <v>1.1304347826086956</v>
      </c>
      <c r="T9" s="102"/>
      <c r="U9" s="102"/>
      <c r="W9" s="72"/>
      <c r="X9" s="70"/>
    </row>
    <row r="10" spans="1:24" x14ac:dyDescent="0.25">
      <c r="A10" s="101"/>
      <c r="B10" s="101" t="s">
        <v>18</v>
      </c>
      <c r="C10" s="38">
        <v>12</v>
      </c>
      <c r="D10" s="38"/>
      <c r="E10" s="38">
        <f>SUM(F10:G10)</f>
        <v>1342.2</v>
      </c>
      <c r="F10" s="34">
        <v>1337.7</v>
      </c>
      <c r="G10" s="71">
        <v>4.5</v>
      </c>
      <c r="H10" s="31"/>
      <c r="I10" s="38">
        <f t="shared" ref="I10:I15" si="3">SUM(J10:K10)</f>
        <v>540</v>
      </c>
      <c r="J10" s="34">
        <v>531</v>
      </c>
      <c r="K10" s="35">
        <v>9</v>
      </c>
      <c r="L10" s="102"/>
      <c r="M10" s="38">
        <v>632</v>
      </c>
      <c r="N10" s="102"/>
      <c r="O10" s="84">
        <f t="shared" ref="O10:Q14" si="4">E10/I10</f>
        <v>2.4855555555555555</v>
      </c>
      <c r="P10" s="84">
        <f t="shared" si="4"/>
        <v>2.5192090395480227</v>
      </c>
      <c r="Q10" s="84">
        <f>G10/K10</f>
        <v>0.5</v>
      </c>
      <c r="R10" s="88"/>
      <c r="S10" s="85">
        <f t="shared" si="2"/>
        <v>2.1237341772151899</v>
      </c>
      <c r="T10" s="102"/>
      <c r="U10" s="102"/>
      <c r="W10" s="72"/>
      <c r="X10" s="70"/>
    </row>
    <row r="11" spans="1:24" x14ac:dyDescent="0.25">
      <c r="A11" s="101"/>
      <c r="B11" s="101" t="s">
        <v>19</v>
      </c>
      <c r="C11" s="38">
        <v>20</v>
      </c>
      <c r="D11" s="38"/>
      <c r="E11" s="38">
        <f t="shared" ref="E11:E15" si="5">SUM(F11:G11)</f>
        <v>4510.1000000000004</v>
      </c>
      <c r="F11" s="38">
        <v>2076.6999999999998</v>
      </c>
      <c r="G11" s="38">
        <v>2433.4</v>
      </c>
      <c r="H11" s="31"/>
      <c r="I11" s="38">
        <f t="shared" si="3"/>
        <v>1397</v>
      </c>
      <c r="J11" s="38">
        <v>694</v>
      </c>
      <c r="K11" s="38">
        <v>703</v>
      </c>
      <c r="L11" s="102"/>
      <c r="M11" s="38">
        <v>1814</v>
      </c>
      <c r="N11" s="102"/>
      <c r="O11" s="84">
        <f t="shared" si="4"/>
        <v>3.2284180386542594</v>
      </c>
      <c r="P11" s="84">
        <f t="shared" si="4"/>
        <v>2.9923631123919305</v>
      </c>
      <c r="Q11" s="84">
        <f>G11/K11</f>
        <v>3.4614509246088194</v>
      </c>
      <c r="R11" s="84"/>
      <c r="S11" s="85">
        <f t="shared" si="2"/>
        <v>2.486273428886439</v>
      </c>
      <c r="T11" s="102"/>
      <c r="U11" s="102"/>
      <c r="W11" s="72"/>
      <c r="X11" s="70"/>
    </row>
    <row r="12" spans="1:24" x14ac:dyDescent="0.25">
      <c r="A12" s="101"/>
      <c r="B12" s="101" t="s">
        <v>20</v>
      </c>
      <c r="C12" s="38">
        <f>C13+C14</f>
        <v>58</v>
      </c>
      <c r="D12" s="38"/>
      <c r="E12" s="38">
        <f>E13+E14</f>
        <v>15381.5</v>
      </c>
      <c r="F12" s="38">
        <f>F13+F14</f>
        <v>7109.2</v>
      </c>
      <c r="G12" s="38">
        <f>G13+G14</f>
        <v>8272.2999999999993</v>
      </c>
      <c r="H12" s="31"/>
      <c r="I12" s="38">
        <f>I13+I14</f>
        <v>1660</v>
      </c>
      <c r="J12" s="38">
        <f>J13+J14</f>
        <v>803</v>
      </c>
      <c r="K12" s="38">
        <f>K13+K14</f>
        <v>857</v>
      </c>
      <c r="L12" s="38"/>
      <c r="M12" s="38">
        <f>SUM(M13:M14)</f>
        <v>2349</v>
      </c>
      <c r="N12" s="102"/>
      <c r="O12" s="84">
        <f t="shared" si="4"/>
        <v>9.2659638554216865</v>
      </c>
      <c r="P12" s="84">
        <f t="shared" si="4"/>
        <v>8.8533001245330016</v>
      </c>
      <c r="Q12" s="84">
        <f>G12/K12</f>
        <v>9.6526254375729277</v>
      </c>
      <c r="R12" s="84"/>
      <c r="S12" s="85">
        <f t="shared" si="2"/>
        <v>6.5481055768412091</v>
      </c>
      <c r="T12" s="102"/>
      <c r="U12" s="102"/>
      <c r="W12" s="72"/>
      <c r="X12" s="70"/>
    </row>
    <row r="13" spans="1:24" x14ac:dyDescent="0.25">
      <c r="A13" s="101"/>
      <c r="B13" s="103" t="s">
        <v>40</v>
      </c>
      <c r="C13" s="38">
        <v>30</v>
      </c>
      <c r="D13" s="38"/>
      <c r="E13" s="38">
        <f t="shared" si="5"/>
        <v>7276.4</v>
      </c>
      <c r="F13" s="38">
        <v>3185.7</v>
      </c>
      <c r="G13" s="38">
        <v>4090.7</v>
      </c>
      <c r="H13" s="31"/>
      <c r="I13" s="38">
        <f t="shared" si="3"/>
        <v>1255</v>
      </c>
      <c r="J13" s="38">
        <v>581</v>
      </c>
      <c r="K13" s="38">
        <v>674</v>
      </c>
      <c r="L13" s="102"/>
      <c r="M13" s="38">
        <v>1792</v>
      </c>
      <c r="N13" s="102"/>
      <c r="O13" s="84">
        <f t="shared" si="4"/>
        <v>5.7979282868525894</v>
      </c>
      <c r="P13" s="84">
        <f t="shared" si="4"/>
        <v>5.4831325301204812</v>
      </c>
      <c r="Q13" s="84">
        <f t="shared" si="4"/>
        <v>6.0692878338278931</v>
      </c>
      <c r="R13" s="84"/>
      <c r="S13" s="85">
        <f t="shared" si="2"/>
        <v>4.0604910714285714</v>
      </c>
      <c r="T13" s="102"/>
      <c r="U13" s="102"/>
      <c r="W13" s="72"/>
      <c r="X13" s="70"/>
    </row>
    <row r="14" spans="1:24" x14ac:dyDescent="0.25">
      <c r="A14" s="101"/>
      <c r="B14" s="103" t="s">
        <v>41</v>
      </c>
      <c r="C14" s="38">
        <v>28</v>
      </c>
      <c r="D14" s="38"/>
      <c r="E14" s="38">
        <f t="shared" si="5"/>
        <v>8105.1</v>
      </c>
      <c r="F14" s="34">
        <v>3923.5</v>
      </c>
      <c r="G14" s="34">
        <v>4181.6000000000004</v>
      </c>
      <c r="H14" s="31"/>
      <c r="I14" s="38">
        <f t="shared" si="3"/>
        <v>405</v>
      </c>
      <c r="J14" s="38">
        <v>222</v>
      </c>
      <c r="K14" s="38">
        <v>183</v>
      </c>
      <c r="L14" s="102"/>
      <c r="M14" s="38">
        <v>557</v>
      </c>
      <c r="N14" s="102"/>
      <c r="O14" s="84">
        <f t="shared" si="4"/>
        <v>20.012592592592593</v>
      </c>
      <c r="P14" s="84">
        <f t="shared" si="4"/>
        <v>17.673423423423422</v>
      </c>
      <c r="Q14" s="84">
        <f t="shared" si="4"/>
        <v>22.850273224043718</v>
      </c>
      <c r="R14" s="84"/>
      <c r="S14" s="85">
        <f t="shared" si="2"/>
        <v>14.551346499102335</v>
      </c>
      <c r="T14" s="102"/>
      <c r="U14" s="102"/>
      <c r="W14" s="72"/>
      <c r="X14" s="70"/>
    </row>
    <row r="15" spans="1:24" ht="15.75" thickBot="1" x14ac:dyDescent="0.3">
      <c r="A15" s="104" t="s">
        <v>21</v>
      </c>
      <c r="B15" s="105"/>
      <c r="C15" s="39">
        <v>14</v>
      </c>
      <c r="D15" s="39"/>
      <c r="E15" s="39">
        <f t="shared" si="5"/>
        <v>2924.3</v>
      </c>
      <c r="F15" s="39">
        <v>1440</v>
      </c>
      <c r="G15" s="39">
        <v>1484.3</v>
      </c>
      <c r="H15" s="106"/>
      <c r="I15" s="39">
        <f t="shared" si="3"/>
        <v>200</v>
      </c>
      <c r="J15" s="39">
        <v>89</v>
      </c>
      <c r="K15" s="39">
        <v>111</v>
      </c>
      <c r="L15" s="107"/>
      <c r="M15" s="78">
        <v>343</v>
      </c>
      <c r="N15" s="107"/>
      <c r="O15" s="89">
        <f>E15/I15</f>
        <v>14.621500000000001</v>
      </c>
      <c r="P15" s="89">
        <f>F15/J15</f>
        <v>16.179775280898877</v>
      </c>
      <c r="Q15" s="89">
        <f>G15/K15</f>
        <v>13.372072072072072</v>
      </c>
      <c r="R15" s="89"/>
      <c r="S15" s="90">
        <f t="shared" si="2"/>
        <v>8.5256559766763846</v>
      </c>
      <c r="T15" s="107"/>
      <c r="U15" s="102"/>
      <c r="W15" s="72"/>
      <c r="X15" s="70"/>
    </row>
    <row r="16" spans="1:24" ht="15" customHeight="1" x14ac:dyDescent="0.25">
      <c r="A16" s="91" t="s">
        <v>63</v>
      </c>
      <c r="B16" s="50"/>
      <c r="C16" s="14"/>
      <c r="D16" s="14"/>
      <c r="E16" s="14"/>
      <c r="F16" s="38"/>
      <c r="G16" s="38"/>
      <c r="H16" s="3"/>
      <c r="I16" s="14"/>
      <c r="J16" s="38"/>
      <c r="K16" s="38"/>
      <c r="M16" s="35"/>
      <c r="O16" s="84"/>
      <c r="P16" s="84"/>
      <c r="Q16" s="84"/>
      <c r="R16" s="84"/>
      <c r="S16" s="85"/>
      <c r="W16" s="72"/>
      <c r="X16" s="70"/>
    </row>
    <row r="17" spans="1:24" x14ac:dyDescent="0.25">
      <c r="A17" s="26" t="s">
        <v>61</v>
      </c>
      <c r="X17" s="70"/>
    </row>
    <row r="18" spans="1:24" x14ac:dyDescent="0.25">
      <c r="A18" s="26" t="s">
        <v>36</v>
      </c>
    </row>
    <row r="19" spans="1:24" x14ac:dyDescent="0.25">
      <c r="A19" s="26" t="s">
        <v>71</v>
      </c>
    </row>
    <row r="20" spans="1:24" x14ac:dyDescent="0.25">
      <c r="B20" s="3"/>
      <c r="C20" s="73"/>
      <c r="D20" s="73"/>
      <c r="E20" s="74"/>
      <c r="F20" s="73"/>
      <c r="G20" s="73"/>
      <c r="H20" s="73"/>
      <c r="I20" s="73"/>
      <c r="J20" s="73"/>
      <c r="K20" s="73"/>
      <c r="L20" s="73"/>
      <c r="M20" s="73"/>
      <c r="N20" s="73"/>
      <c r="O20" s="33"/>
      <c r="P20" s="33"/>
      <c r="Q20" s="33"/>
      <c r="R20" s="33"/>
      <c r="S20" s="33"/>
      <c r="T20" s="72"/>
      <c r="U20" s="72"/>
      <c r="V20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M12" formulaRange="1"/>
    <ignoredError sqref="E12:I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CC64E-532B-4ABA-BC96-A13745914898}">
  <dimension ref="A1:Z21"/>
  <sheetViews>
    <sheetView showGridLines="0" zoomScale="120" zoomScaleNormal="120" workbookViewId="0">
      <selection activeCell="F5" sqref="F5:G5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6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V1" s="72"/>
      <c r="W1" s="70"/>
      <c r="Z1" s="72"/>
    </row>
    <row r="2" spans="1:26" ht="23.45" customHeight="1" thickBot="1" x14ac:dyDescent="0.3">
      <c r="A2" s="1" t="s">
        <v>65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72"/>
      <c r="W2" s="70"/>
      <c r="Z2" s="72"/>
    </row>
    <row r="3" spans="1:26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  <c r="V3" s="72"/>
      <c r="W3" s="70"/>
      <c r="Z3" s="72"/>
    </row>
    <row r="4" spans="1:26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V4" s="72"/>
      <c r="W4" s="70"/>
      <c r="Z4" s="72"/>
    </row>
    <row r="5" spans="1:26" x14ac:dyDescent="0.25">
      <c r="A5" s="97" t="s">
        <v>67</v>
      </c>
      <c r="B5" s="97"/>
      <c r="C5" s="98">
        <f>SUM(C16,C6)</f>
        <v>110</v>
      </c>
      <c r="D5" s="98"/>
      <c r="E5" s="98">
        <f>SUM(E16,E6)</f>
        <v>26159</v>
      </c>
      <c r="F5" s="98">
        <f>SUM(F16,F6)</f>
        <v>12932</v>
      </c>
      <c r="G5" s="98">
        <f>SUM(G16,G6)</f>
        <v>13228</v>
      </c>
      <c r="H5" s="99"/>
      <c r="I5" s="98">
        <f>J5+K5</f>
        <v>3785</v>
      </c>
      <c r="J5" s="98">
        <v>2103</v>
      </c>
      <c r="K5" s="98">
        <v>1682</v>
      </c>
      <c r="L5" s="100"/>
      <c r="M5" s="98">
        <f>SUM(M16,M6)</f>
        <v>6055</v>
      </c>
      <c r="N5" s="100"/>
      <c r="O5" s="82">
        <f>E5/I5</f>
        <v>6.911228533685601</v>
      </c>
      <c r="P5" s="82">
        <f t="shared" ref="P5:Q5" si="0">F5/J5</f>
        <v>6.1493105087969564</v>
      </c>
      <c r="Q5" s="82">
        <f t="shared" si="0"/>
        <v>7.8644470868014267</v>
      </c>
      <c r="R5" s="82"/>
      <c r="S5" s="83">
        <f>E5/M5</f>
        <v>4.320231213872832</v>
      </c>
      <c r="T5" s="100"/>
      <c r="V5" s="72"/>
      <c r="W5" s="70"/>
      <c r="Z5" s="72"/>
    </row>
    <row r="6" spans="1:26" x14ac:dyDescent="0.25">
      <c r="A6" s="101" t="s">
        <v>15</v>
      </c>
      <c r="B6" s="101"/>
      <c r="C6" s="34">
        <f>SUM(C7:C10,C11:C13)</f>
        <v>96</v>
      </c>
      <c r="D6" s="34"/>
      <c r="E6" s="34">
        <f>SUM(E7:E10,E11:E13)</f>
        <v>22864</v>
      </c>
      <c r="F6" s="34">
        <f>SUM(F7:F10,F11:F13)</f>
        <v>11409</v>
      </c>
      <c r="G6" s="34">
        <f>SUM(G7:G10,G11:G13)</f>
        <v>11456</v>
      </c>
      <c r="H6" s="31"/>
      <c r="I6" s="61" t="s">
        <v>6</v>
      </c>
      <c r="J6" s="61" t="s">
        <v>6</v>
      </c>
      <c r="K6" s="61" t="s">
        <v>6</v>
      </c>
      <c r="L6" s="102"/>
      <c r="M6" s="34">
        <f>SUM(M7:M10,M11:M13)</f>
        <v>5677</v>
      </c>
      <c r="N6" s="102"/>
      <c r="O6" s="61" t="s">
        <v>6</v>
      </c>
      <c r="P6" s="61" t="s">
        <v>6</v>
      </c>
      <c r="Q6" s="61" t="s">
        <v>6</v>
      </c>
      <c r="R6" s="84"/>
      <c r="S6" s="85">
        <f>E6/M6</f>
        <v>4.0274793024484765</v>
      </c>
      <c r="T6" s="102"/>
      <c r="V6" s="72"/>
      <c r="W6" s="70"/>
      <c r="Z6" s="72"/>
    </row>
    <row r="7" spans="1:26" s="94" customFormat="1" x14ac:dyDescent="0.25">
      <c r="A7" s="101"/>
      <c r="B7" s="31" t="s">
        <v>16</v>
      </c>
      <c r="C7" s="44">
        <v>2</v>
      </c>
      <c r="D7" s="38"/>
      <c r="E7" s="38">
        <f>SUM(F7:G7)</f>
        <v>133</v>
      </c>
      <c r="F7" s="34">
        <v>67</v>
      </c>
      <c r="G7" s="34">
        <v>66</v>
      </c>
      <c r="H7" s="31"/>
      <c r="I7" s="38">
        <f>SUM(J7:K7)</f>
        <v>365</v>
      </c>
      <c r="J7" s="34">
        <v>184</v>
      </c>
      <c r="K7" s="34">
        <v>181</v>
      </c>
      <c r="L7" s="102"/>
      <c r="M7" s="38">
        <v>376</v>
      </c>
      <c r="N7" s="102"/>
      <c r="O7" s="84">
        <f t="shared" ref="O7:Q7" si="1">E7/I7</f>
        <v>0.36438356164383562</v>
      </c>
      <c r="P7" s="84">
        <f t="shared" si="1"/>
        <v>0.3641304347826087</v>
      </c>
      <c r="Q7" s="84">
        <f t="shared" si="1"/>
        <v>0.36464088397790057</v>
      </c>
      <c r="R7" s="84"/>
      <c r="S7" s="85">
        <f>E7/M7</f>
        <v>0.35372340425531917</v>
      </c>
      <c r="T7" s="102"/>
      <c r="V7" s="95"/>
      <c r="W7" s="96"/>
    </row>
    <row r="8" spans="1:26" x14ac:dyDescent="0.25">
      <c r="A8" s="101"/>
      <c r="B8" s="101" t="s">
        <v>68</v>
      </c>
      <c r="C8" s="44">
        <v>3</v>
      </c>
      <c r="D8" s="38"/>
      <c r="E8" s="38">
        <f>SUM(F8:G8)</f>
        <v>675</v>
      </c>
      <c r="F8" s="35">
        <v>158</v>
      </c>
      <c r="G8" s="35">
        <v>517</v>
      </c>
      <c r="H8" s="31"/>
      <c r="I8" s="44" t="s">
        <v>43</v>
      </c>
      <c r="J8" s="35" t="s">
        <v>43</v>
      </c>
      <c r="K8" s="44" t="s">
        <v>43</v>
      </c>
      <c r="L8" s="35"/>
      <c r="M8" s="44" t="s">
        <v>43</v>
      </c>
      <c r="N8" s="102"/>
      <c r="O8" s="86" t="s">
        <v>43</v>
      </c>
      <c r="P8" s="86" t="s">
        <v>43</v>
      </c>
      <c r="Q8" s="86" t="s">
        <v>43</v>
      </c>
      <c r="R8" s="86"/>
      <c r="S8" s="87" t="s">
        <v>43</v>
      </c>
      <c r="T8" s="102"/>
      <c r="V8" s="72"/>
      <c r="W8" s="70"/>
    </row>
    <row r="9" spans="1:26" x14ac:dyDescent="0.25">
      <c r="A9" s="101"/>
      <c r="B9" s="101" t="s">
        <v>17</v>
      </c>
      <c r="C9" s="38">
        <v>6</v>
      </c>
      <c r="D9" s="38"/>
      <c r="E9" s="38">
        <f>SUM(F9:G9)</f>
        <v>764</v>
      </c>
      <c r="F9" s="34">
        <v>468</v>
      </c>
      <c r="G9" s="34">
        <v>296</v>
      </c>
      <c r="H9" s="31"/>
      <c r="I9" s="38">
        <f>SUM(J9:K9)</f>
        <v>354</v>
      </c>
      <c r="J9" s="34">
        <v>168</v>
      </c>
      <c r="K9" s="34">
        <v>186</v>
      </c>
      <c r="L9" s="102"/>
      <c r="M9" s="38">
        <v>471</v>
      </c>
      <c r="N9" s="102"/>
      <c r="O9" s="84">
        <f>E9/I9</f>
        <v>2.1581920903954801</v>
      </c>
      <c r="P9" s="84">
        <f>F9/J9</f>
        <v>2.7857142857142856</v>
      </c>
      <c r="Q9" s="84">
        <f>G9/K9</f>
        <v>1.5913978494623655</v>
      </c>
      <c r="R9" s="84"/>
      <c r="S9" s="85">
        <f t="shared" ref="S9:S16" si="2">E9/M9</f>
        <v>1.6220806794055203</v>
      </c>
      <c r="T9" s="102"/>
      <c r="V9" s="72"/>
      <c r="W9" s="70"/>
    </row>
    <row r="10" spans="1:26" x14ac:dyDescent="0.25">
      <c r="A10" s="101"/>
      <c r="B10" s="101" t="s">
        <v>18</v>
      </c>
      <c r="C10" s="38">
        <v>12</v>
      </c>
      <c r="D10" s="38"/>
      <c r="E10" s="38">
        <v>1262</v>
      </c>
      <c r="F10" s="34">
        <v>1256</v>
      </c>
      <c r="G10" s="71">
        <v>7</v>
      </c>
      <c r="H10" s="31"/>
      <c r="I10" s="38">
        <f t="shared" ref="I10:I16" si="3">SUM(J10:K10)</f>
        <v>527</v>
      </c>
      <c r="J10" s="34">
        <v>513</v>
      </c>
      <c r="K10" s="35">
        <v>14</v>
      </c>
      <c r="L10" s="102"/>
      <c r="M10" s="38">
        <v>602</v>
      </c>
      <c r="N10" s="102"/>
      <c r="O10" s="84">
        <f t="shared" ref="O10:Q15" si="4">E10/I10</f>
        <v>2.3946869070208727</v>
      </c>
      <c r="P10" s="84">
        <f t="shared" si="4"/>
        <v>2.4483430799220272</v>
      </c>
      <c r="Q10" s="84">
        <f>G10/K10</f>
        <v>0.5</v>
      </c>
      <c r="R10" s="88"/>
      <c r="S10" s="85">
        <f t="shared" si="2"/>
        <v>2.096345514950166</v>
      </c>
      <c r="T10" s="102"/>
      <c r="V10" s="72"/>
      <c r="W10" s="70"/>
    </row>
    <row r="11" spans="1:26" x14ac:dyDescent="0.25">
      <c r="A11" s="101"/>
      <c r="B11" s="101" t="s">
        <v>19</v>
      </c>
      <c r="C11" s="38">
        <v>20</v>
      </c>
      <c r="D11" s="38"/>
      <c r="E11" s="38">
        <f t="shared" ref="E11:E16" si="5">SUM(F11:G11)</f>
        <v>4384</v>
      </c>
      <c r="F11" s="38">
        <v>1947</v>
      </c>
      <c r="G11" s="38">
        <v>2437</v>
      </c>
      <c r="H11" s="31"/>
      <c r="I11" s="38">
        <f t="shared" si="3"/>
        <v>1485</v>
      </c>
      <c r="J11" s="38">
        <v>728</v>
      </c>
      <c r="K11" s="38">
        <v>757</v>
      </c>
      <c r="L11" s="102"/>
      <c r="M11" s="38">
        <v>1832</v>
      </c>
      <c r="N11" s="102"/>
      <c r="O11" s="84">
        <f t="shared" si="4"/>
        <v>2.9521885521885523</v>
      </c>
      <c r="P11" s="84">
        <f t="shared" si="4"/>
        <v>2.6744505494505493</v>
      </c>
      <c r="Q11" s="84">
        <f>G11/K11</f>
        <v>3.2192866578599735</v>
      </c>
      <c r="R11" s="84"/>
      <c r="S11" s="85">
        <f t="shared" si="2"/>
        <v>2.393013100436681</v>
      </c>
      <c r="T11" s="102"/>
      <c r="V11" s="72"/>
      <c r="W11" s="70"/>
    </row>
    <row r="12" spans="1:26" x14ac:dyDescent="0.25">
      <c r="A12" s="101"/>
      <c r="B12" s="101" t="s">
        <v>66</v>
      </c>
      <c r="C12" s="38"/>
      <c r="D12" s="38"/>
      <c r="E12" s="38">
        <f t="shared" si="5"/>
        <v>6</v>
      </c>
      <c r="F12" s="38">
        <v>2</v>
      </c>
      <c r="G12" s="38">
        <v>4</v>
      </c>
      <c r="H12" s="31"/>
      <c r="I12" s="38">
        <f t="shared" si="3"/>
        <v>9</v>
      </c>
      <c r="J12" s="38">
        <v>6</v>
      </c>
      <c r="K12" s="38">
        <v>3</v>
      </c>
      <c r="L12" s="102"/>
      <c r="M12" s="38">
        <v>11</v>
      </c>
      <c r="N12" s="102"/>
      <c r="O12" s="84">
        <f t="shared" si="4"/>
        <v>0.66666666666666663</v>
      </c>
      <c r="P12" s="84">
        <f t="shared" si="4"/>
        <v>0.33333333333333331</v>
      </c>
      <c r="Q12" s="84">
        <f>G12/K12</f>
        <v>1.3333333333333333</v>
      </c>
      <c r="R12" s="84"/>
      <c r="S12" s="85">
        <v>0.5</v>
      </c>
      <c r="T12" s="102"/>
      <c r="V12" s="72"/>
      <c r="W12" s="70"/>
    </row>
    <row r="13" spans="1:26" x14ac:dyDescent="0.25">
      <c r="A13" s="101"/>
      <c r="B13" s="101" t="s">
        <v>20</v>
      </c>
      <c r="C13" s="38">
        <f>C14+C15</f>
        <v>53</v>
      </c>
      <c r="D13" s="38"/>
      <c r="E13" s="38">
        <v>15640</v>
      </c>
      <c r="F13" s="38">
        <v>7511</v>
      </c>
      <c r="G13" s="38">
        <v>8129</v>
      </c>
      <c r="H13" s="31"/>
      <c r="I13" s="38">
        <f>SUM(I14:I15)</f>
        <v>1689</v>
      </c>
      <c r="J13" s="38">
        <f>SUM(J14:J15)</f>
        <v>850</v>
      </c>
      <c r="K13" s="38">
        <f>SUM(K14:K15)</f>
        <v>839</v>
      </c>
      <c r="L13" s="38"/>
      <c r="M13" s="38">
        <f>SUM(M14:M15)</f>
        <v>2385</v>
      </c>
      <c r="N13" s="102"/>
      <c r="O13" s="84">
        <f t="shared" si="4"/>
        <v>9.2599171107164011</v>
      </c>
      <c r="P13" s="84">
        <f t="shared" si="4"/>
        <v>8.8364705882352936</v>
      </c>
      <c r="Q13" s="84">
        <f>G13/K13</f>
        <v>9.6889153754469604</v>
      </c>
      <c r="R13" s="84"/>
      <c r="S13" s="85">
        <f t="shared" si="2"/>
        <v>6.5576519916142555</v>
      </c>
      <c r="T13" s="102"/>
      <c r="V13" s="72"/>
      <c r="W13" s="70"/>
    </row>
    <row r="14" spans="1:26" x14ac:dyDescent="0.25">
      <c r="A14" s="101"/>
      <c r="B14" s="103" t="s">
        <v>40</v>
      </c>
      <c r="C14" s="38">
        <v>25</v>
      </c>
      <c r="D14" s="38"/>
      <c r="E14" s="38">
        <f t="shared" si="5"/>
        <v>7692</v>
      </c>
      <c r="F14" s="38">
        <v>3480</v>
      </c>
      <c r="G14" s="38">
        <v>4212</v>
      </c>
      <c r="H14" s="31"/>
      <c r="I14" s="38">
        <f t="shared" si="3"/>
        <v>1215</v>
      </c>
      <c r="J14" s="38">
        <v>579</v>
      </c>
      <c r="K14" s="38">
        <v>636</v>
      </c>
      <c r="L14" s="102"/>
      <c r="M14" s="38">
        <v>1773</v>
      </c>
      <c r="N14" s="102"/>
      <c r="O14" s="84">
        <f t="shared" si="4"/>
        <v>6.3308641975308646</v>
      </c>
      <c r="P14" s="84">
        <f t="shared" si="4"/>
        <v>6.0103626943005182</v>
      </c>
      <c r="Q14" s="84">
        <f t="shared" si="4"/>
        <v>6.6226415094339623</v>
      </c>
      <c r="R14" s="84"/>
      <c r="S14" s="85">
        <f t="shared" si="2"/>
        <v>4.3384094754653129</v>
      </c>
      <c r="T14" s="102"/>
      <c r="V14" s="72"/>
      <c r="W14" s="70"/>
    </row>
    <row r="15" spans="1:26" x14ac:dyDescent="0.25">
      <c r="A15" s="101"/>
      <c r="B15" s="103" t="s">
        <v>41</v>
      </c>
      <c r="C15" s="38">
        <v>28</v>
      </c>
      <c r="D15" s="38"/>
      <c r="E15" s="38">
        <f t="shared" si="5"/>
        <v>7950</v>
      </c>
      <c r="F15" s="34">
        <v>4032</v>
      </c>
      <c r="G15" s="34">
        <v>3918</v>
      </c>
      <c r="H15" s="31"/>
      <c r="I15" s="38">
        <f t="shared" si="3"/>
        <v>474</v>
      </c>
      <c r="J15" s="38">
        <v>271</v>
      </c>
      <c r="K15" s="38">
        <v>203</v>
      </c>
      <c r="L15" s="102"/>
      <c r="M15" s="38">
        <v>612</v>
      </c>
      <c r="N15" s="102"/>
      <c r="O15" s="84">
        <f t="shared" si="4"/>
        <v>16.772151898734176</v>
      </c>
      <c r="P15" s="84">
        <f t="shared" si="4"/>
        <v>14.878228782287822</v>
      </c>
      <c r="Q15" s="84">
        <f t="shared" si="4"/>
        <v>19.300492610837438</v>
      </c>
      <c r="R15" s="84"/>
      <c r="S15" s="85">
        <f t="shared" si="2"/>
        <v>12.990196078431373</v>
      </c>
      <c r="T15" s="102"/>
      <c r="V15" s="72"/>
      <c r="W15" s="70"/>
    </row>
    <row r="16" spans="1:26" ht="15.75" thickBot="1" x14ac:dyDescent="0.3">
      <c r="A16" s="104" t="s">
        <v>21</v>
      </c>
      <c r="B16" s="105"/>
      <c r="C16" s="39">
        <v>14</v>
      </c>
      <c r="D16" s="39"/>
      <c r="E16" s="39">
        <f t="shared" si="5"/>
        <v>3295</v>
      </c>
      <c r="F16" s="39">
        <v>1523</v>
      </c>
      <c r="G16" s="39">
        <v>1772</v>
      </c>
      <c r="H16" s="106"/>
      <c r="I16" s="39">
        <f t="shared" si="3"/>
        <v>198</v>
      </c>
      <c r="J16" s="39">
        <v>92</v>
      </c>
      <c r="K16" s="39">
        <v>106</v>
      </c>
      <c r="L16" s="107"/>
      <c r="M16" s="78">
        <v>378</v>
      </c>
      <c r="N16" s="107"/>
      <c r="O16" s="89">
        <f>E16/I16</f>
        <v>16.641414141414142</v>
      </c>
      <c r="P16" s="89">
        <f>F16/J16</f>
        <v>16.554347826086957</v>
      </c>
      <c r="Q16" s="89">
        <f>G16/K16</f>
        <v>16.716981132075471</v>
      </c>
      <c r="R16" s="89"/>
      <c r="S16" s="90">
        <f t="shared" si="2"/>
        <v>8.7169312169312168</v>
      </c>
      <c r="T16" s="107"/>
      <c r="V16" s="72"/>
      <c r="W16" s="70"/>
    </row>
    <row r="17" spans="1:23" ht="15" customHeight="1" x14ac:dyDescent="0.25">
      <c r="A17" s="91" t="s">
        <v>63</v>
      </c>
      <c r="B17" s="50"/>
      <c r="C17" s="14"/>
      <c r="D17" s="14"/>
      <c r="E17" s="14"/>
      <c r="F17" s="38"/>
      <c r="G17" s="38"/>
      <c r="H17" s="3"/>
      <c r="I17" s="14"/>
      <c r="J17" s="38"/>
      <c r="K17" s="38"/>
      <c r="M17" s="35"/>
      <c r="O17" s="84"/>
      <c r="P17" s="84"/>
      <c r="Q17" s="84"/>
      <c r="R17" s="84"/>
      <c r="S17" s="85"/>
      <c r="V17" s="72"/>
      <c r="W17" s="70"/>
    </row>
    <row r="18" spans="1:23" x14ac:dyDescent="0.25">
      <c r="A18" s="26" t="s">
        <v>61</v>
      </c>
      <c r="W18" s="70"/>
    </row>
    <row r="19" spans="1:23" x14ac:dyDescent="0.25">
      <c r="A19" s="26" t="s">
        <v>36</v>
      </c>
    </row>
    <row r="20" spans="1:23" x14ac:dyDescent="0.25">
      <c r="A20" s="26" t="s">
        <v>69</v>
      </c>
    </row>
    <row r="21" spans="1:23" x14ac:dyDescent="0.25">
      <c r="B21" s="3"/>
      <c r="C21" s="73"/>
      <c r="D21" s="73"/>
      <c r="E21" s="74"/>
      <c r="F21" s="73"/>
      <c r="G21" s="73"/>
      <c r="H21" s="73"/>
      <c r="I21" s="73"/>
      <c r="J21" s="73"/>
      <c r="K21" s="73"/>
      <c r="L21" s="73"/>
      <c r="M21" s="73"/>
      <c r="N21" s="73"/>
      <c r="O21" s="33"/>
      <c r="P21" s="33"/>
      <c r="Q21" s="33"/>
      <c r="R21" s="33"/>
      <c r="S21" s="33"/>
      <c r="T21" s="72"/>
      <c r="U21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I13" formula="1"/>
    <ignoredError sqref="J13:K13 M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17E9-2812-43D2-A851-5F73AD9B8351}">
  <dimension ref="A1:Y22"/>
  <sheetViews>
    <sheetView showGridLines="0" zoomScale="120" zoomScaleNormal="120" workbookViewId="0">
      <selection activeCell="F5" sqref="F5:G5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5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92"/>
      <c r="V1" s="92"/>
      <c r="W1" s="92"/>
      <c r="X1" s="93"/>
      <c r="Y1" s="93"/>
    </row>
    <row r="2" spans="1:25" ht="23.45" customHeight="1" thickBot="1" x14ac:dyDescent="0.3">
      <c r="A2" s="1" t="s">
        <v>57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93"/>
      <c r="V2" s="93"/>
      <c r="W2" s="93"/>
      <c r="X2" s="93"/>
      <c r="Y2" s="93"/>
    </row>
    <row r="3" spans="1:25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  <c r="U3" s="93"/>
      <c r="V3" s="93"/>
      <c r="W3" s="93"/>
      <c r="X3" s="93"/>
      <c r="Y3" s="93"/>
    </row>
    <row r="4" spans="1:25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5" x14ac:dyDescent="0.25">
      <c r="A5" s="8" t="s">
        <v>59</v>
      </c>
      <c r="B5" s="8"/>
      <c r="C5" s="9">
        <f>SUM(C16,C6)</f>
        <v>113</v>
      </c>
      <c r="D5" s="9"/>
      <c r="E5" s="9">
        <f>SUM(E16,E6)</f>
        <v>24903</v>
      </c>
      <c r="F5" s="9">
        <f>SUM(F16,F6)</f>
        <v>13112</v>
      </c>
      <c r="G5" s="9">
        <f>SUM(G16,G6)</f>
        <v>11265</v>
      </c>
      <c r="H5" s="50"/>
      <c r="I5" s="9">
        <f>J5+K5</f>
        <v>3659</v>
      </c>
      <c r="J5" s="9">
        <v>2049</v>
      </c>
      <c r="K5" s="9">
        <v>1610</v>
      </c>
      <c r="L5" s="51"/>
      <c r="M5" s="9">
        <f>SUM(M16,M6)</f>
        <v>5955</v>
      </c>
      <c r="N5" s="51"/>
      <c r="O5" s="82">
        <f>E5/I5</f>
        <v>6.8059579119978135</v>
      </c>
      <c r="P5" s="82">
        <f t="shared" ref="P5:Q5" si="0">F5/J5</f>
        <v>6.3992191312835534</v>
      </c>
      <c r="Q5" s="82">
        <f t="shared" si="0"/>
        <v>6.9968944099378882</v>
      </c>
      <c r="R5" s="82"/>
      <c r="S5" s="83">
        <f>E5/M5</f>
        <v>4.1818639798488668</v>
      </c>
      <c r="T5" s="51"/>
      <c r="V5" s="72"/>
      <c r="W5" s="70"/>
    </row>
    <row r="6" spans="1:25" x14ac:dyDescent="0.25">
      <c r="A6" s="11" t="s">
        <v>15</v>
      </c>
      <c r="B6" s="11"/>
      <c r="C6" s="12">
        <f>SUM(C7:C10,C11:C12)</f>
        <v>99</v>
      </c>
      <c r="D6" s="12"/>
      <c r="E6" s="12">
        <f>SUM(E7:E10,E11:E12)</f>
        <v>22249</v>
      </c>
      <c r="F6" s="12">
        <f>SUM(F7:F10,F11:F12)</f>
        <v>11799</v>
      </c>
      <c r="G6" s="12">
        <f>SUM(G7:G10,G11:G12)</f>
        <v>9924</v>
      </c>
      <c r="H6" s="3"/>
      <c r="I6" s="61" t="s">
        <v>6</v>
      </c>
      <c r="J6" s="61" t="s">
        <v>6</v>
      </c>
      <c r="K6" s="61" t="s">
        <v>6</v>
      </c>
      <c r="M6" s="12">
        <f>SUM(M7:M10,M11:M12)</f>
        <v>5651</v>
      </c>
      <c r="O6" s="61" t="s">
        <v>6</v>
      </c>
      <c r="P6" s="61" t="s">
        <v>6</v>
      </c>
      <c r="Q6" s="61" t="s">
        <v>6</v>
      </c>
      <c r="R6" s="84"/>
      <c r="S6" s="85">
        <f>E6/M6</f>
        <v>3.9371792603079103</v>
      </c>
      <c r="V6" s="72"/>
      <c r="W6" s="70"/>
    </row>
    <row r="7" spans="1:25" x14ac:dyDescent="0.25">
      <c r="A7" s="11"/>
      <c r="B7" s="3" t="s">
        <v>16</v>
      </c>
      <c r="C7" s="16" t="s">
        <v>9</v>
      </c>
      <c r="D7" s="14"/>
      <c r="E7" s="14">
        <f>SUM(F7:G7)</f>
        <v>2</v>
      </c>
      <c r="F7" s="34">
        <v>1</v>
      </c>
      <c r="G7" s="34">
        <v>1</v>
      </c>
      <c r="H7" s="3"/>
      <c r="I7" s="14">
        <f>SUM(J7:K7)</f>
        <v>15</v>
      </c>
      <c r="J7" s="34">
        <v>6</v>
      </c>
      <c r="K7" s="34">
        <v>9</v>
      </c>
      <c r="M7" s="14">
        <v>15</v>
      </c>
      <c r="O7" s="84">
        <f t="shared" ref="O7:Q7" si="1">E7/I7</f>
        <v>0.13333333333333333</v>
      </c>
      <c r="P7" s="84">
        <f t="shared" si="1"/>
        <v>0.16666666666666666</v>
      </c>
      <c r="Q7" s="84">
        <f t="shared" si="1"/>
        <v>0.1111111111111111</v>
      </c>
      <c r="R7" s="84"/>
      <c r="S7" s="85">
        <f>E7/M7</f>
        <v>0.13333333333333333</v>
      </c>
      <c r="V7" s="72"/>
      <c r="W7" s="70"/>
    </row>
    <row r="8" spans="1:25" x14ac:dyDescent="0.25">
      <c r="A8" s="11"/>
      <c r="B8" s="11" t="s">
        <v>60</v>
      </c>
      <c r="C8" s="16">
        <v>3</v>
      </c>
      <c r="D8" s="14"/>
      <c r="E8" s="16">
        <v>520</v>
      </c>
      <c r="F8" s="35" t="s">
        <v>43</v>
      </c>
      <c r="G8" s="35" t="s">
        <v>43</v>
      </c>
      <c r="H8" s="3"/>
      <c r="I8" s="16" t="s">
        <v>43</v>
      </c>
      <c r="J8" s="35" t="s">
        <v>43</v>
      </c>
      <c r="K8" s="16" t="s">
        <v>43</v>
      </c>
      <c r="L8" s="35"/>
      <c r="M8" s="16" t="s">
        <v>43</v>
      </c>
      <c r="O8" s="86" t="s">
        <v>43</v>
      </c>
      <c r="P8" s="86" t="s">
        <v>43</v>
      </c>
      <c r="Q8" s="86" t="s">
        <v>43</v>
      </c>
      <c r="R8" s="86"/>
      <c r="S8" s="87" t="s">
        <v>43</v>
      </c>
      <c r="V8" s="72"/>
      <c r="W8" s="70"/>
    </row>
    <row r="9" spans="1:25" x14ac:dyDescent="0.25">
      <c r="A9" s="11"/>
      <c r="B9" s="11" t="s">
        <v>17</v>
      </c>
      <c r="C9" s="14">
        <v>6</v>
      </c>
      <c r="D9" s="14"/>
      <c r="E9" s="14">
        <f t="shared" ref="E9:E16" si="2">SUM(F9:G9)</f>
        <v>836</v>
      </c>
      <c r="F9" s="34">
        <v>403</v>
      </c>
      <c r="G9" s="34">
        <v>433</v>
      </c>
      <c r="H9" s="3"/>
      <c r="I9" s="14">
        <f t="shared" ref="I9:I16" si="3">SUM(J9:K9)</f>
        <v>331</v>
      </c>
      <c r="J9" s="34">
        <v>148</v>
      </c>
      <c r="K9" s="34">
        <v>183</v>
      </c>
      <c r="M9" s="14">
        <v>493</v>
      </c>
      <c r="O9" s="84">
        <f>E9/I9</f>
        <v>2.5256797583081569</v>
      </c>
      <c r="P9" s="84">
        <f>F9/J9</f>
        <v>2.7229729729729728</v>
      </c>
      <c r="Q9" s="84">
        <f>G9/K9</f>
        <v>2.3661202185792352</v>
      </c>
      <c r="R9" s="84"/>
      <c r="S9" s="85">
        <f t="shared" ref="S9:S16" si="4">E9/M9</f>
        <v>1.6957403651115619</v>
      </c>
      <c r="V9" s="72"/>
      <c r="W9" s="70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2"/>
        <v>1406</v>
      </c>
      <c r="F10" s="34">
        <v>1405</v>
      </c>
      <c r="G10" s="71">
        <v>1</v>
      </c>
      <c r="H10" s="3"/>
      <c r="I10" s="14">
        <f t="shared" si="3"/>
        <v>556</v>
      </c>
      <c r="J10" s="34">
        <v>552</v>
      </c>
      <c r="K10" s="35">
        <v>4</v>
      </c>
      <c r="M10" s="14">
        <v>662</v>
      </c>
      <c r="O10" s="84">
        <f t="shared" ref="O10:Q14" si="5">E10/I10</f>
        <v>2.528776978417266</v>
      </c>
      <c r="P10" s="84">
        <f t="shared" si="5"/>
        <v>2.5452898550724639</v>
      </c>
      <c r="Q10" s="84">
        <f>G10/K10</f>
        <v>0.25</v>
      </c>
      <c r="R10" s="88"/>
      <c r="S10" s="85">
        <f t="shared" si="4"/>
        <v>2.1238670694864048</v>
      </c>
      <c r="V10" s="72"/>
      <c r="W10" s="70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2"/>
        <v>3787</v>
      </c>
      <c r="F11" s="38">
        <v>1817</v>
      </c>
      <c r="G11" s="38">
        <v>1970</v>
      </c>
      <c r="H11" s="3"/>
      <c r="I11" s="14">
        <f t="shared" si="3"/>
        <v>1555</v>
      </c>
      <c r="J11" s="38">
        <v>755</v>
      </c>
      <c r="K11" s="38">
        <v>800</v>
      </c>
      <c r="M11" s="14">
        <v>1966</v>
      </c>
      <c r="O11" s="84">
        <f t="shared" si="5"/>
        <v>2.4353697749196139</v>
      </c>
      <c r="P11" s="84">
        <f t="shared" si="5"/>
        <v>2.4066225165562916</v>
      </c>
      <c r="Q11" s="84">
        <f>G11/K11</f>
        <v>2.4624999999999999</v>
      </c>
      <c r="R11" s="84"/>
      <c r="S11" s="85">
        <f t="shared" si="4"/>
        <v>1.9262461851475077</v>
      </c>
      <c r="V11" s="72"/>
      <c r="W11" s="70"/>
    </row>
    <row r="12" spans="1:25" x14ac:dyDescent="0.25">
      <c r="A12" s="11"/>
      <c r="B12" s="11" t="s">
        <v>20</v>
      </c>
      <c r="C12" s="14">
        <v>58</v>
      </c>
      <c r="D12" s="14"/>
      <c r="E12" s="14">
        <f>SUM(E13+E14+E15)</f>
        <v>15698</v>
      </c>
      <c r="F12" s="38">
        <f>F13+F14</f>
        <v>8173</v>
      </c>
      <c r="G12" s="38">
        <f>G13+G14</f>
        <v>7519</v>
      </c>
      <c r="H12" s="3"/>
      <c r="I12" s="14">
        <f>SUM(I13:I15)</f>
        <v>1733</v>
      </c>
      <c r="J12" s="38">
        <f>SUM(J13:J14)</f>
        <v>895</v>
      </c>
      <c r="K12" s="38">
        <f>SUM(K13:K14)</f>
        <v>838</v>
      </c>
      <c r="L12" s="38"/>
      <c r="M12" s="38">
        <f>SUM(M13:M15)</f>
        <v>2515</v>
      </c>
      <c r="O12" s="84">
        <f t="shared" si="5"/>
        <v>9.0582804385458751</v>
      </c>
      <c r="P12" s="84">
        <f t="shared" si="5"/>
        <v>9.1318435754189942</v>
      </c>
      <c r="Q12" s="84">
        <f>G12/K12</f>
        <v>8.9725536992840098</v>
      </c>
      <c r="R12" s="84"/>
      <c r="S12" s="85">
        <f t="shared" si="4"/>
        <v>6.2417495029821071</v>
      </c>
      <c r="V12" s="72"/>
      <c r="W12" s="70"/>
    </row>
    <row r="13" spans="1:25" x14ac:dyDescent="0.25">
      <c r="A13" s="11"/>
      <c r="B13" s="23" t="s">
        <v>40</v>
      </c>
      <c r="C13" s="14">
        <v>25</v>
      </c>
      <c r="D13" s="14"/>
      <c r="E13" s="14">
        <f t="shared" si="2"/>
        <v>7268</v>
      </c>
      <c r="F13" s="38">
        <v>3028</v>
      </c>
      <c r="G13" s="38">
        <v>4240</v>
      </c>
      <c r="H13" s="3"/>
      <c r="I13" s="14">
        <f t="shared" si="3"/>
        <v>1230</v>
      </c>
      <c r="J13" s="38">
        <v>591</v>
      </c>
      <c r="K13" s="38">
        <v>639</v>
      </c>
      <c r="M13" s="14">
        <v>1829</v>
      </c>
      <c r="O13" s="84">
        <f t="shared" si="5"/>
        <v>5.9089430894308945</v>
      </c>
      <c r="P13" s="84">
        <f t="shared" si="5"/>
        <v>5.1235194585448394</v>
      </c>
      <c r="Q13" s="84">
        <f t="shared" si="5"/>
        <v>6.6353677621283254</v>
      </c>
      <c r="R13" s="84"/>
      <c r="S13" s="85">
        <f t="shared" si="4"/>
        <v>3.9737561509021324</v>
      </c>
      <c r="V13" s="72"/>
      <c r="W13" s="70"/>
    </row>
    <row r="14" spans="1:25" x14ac:dyDescent="0.25">
      <c r="A14" s="11"/>
      <c r="B14" s="23" t="s">
        <v>41</v>
      </c>
      <c r="C14" s="14">
        <v>28</v>
      </c>
      <c r="D14" s="14"/>
      <c r="E14" s="14">
        <f t="shared" si="2"/>
        <v>8424</v>
      </c>
      <c r="F14" s="12">
        <v>5145</v>
      </c>
      <c r="G14" s="12">
        <v>3279</v>
      </c>
      <c r="H14" s="3"/>
      <c r="I14" s="14">
        <f t="shared" si="3"/>
        <v>503</v>
      </c>
      <c r="J14" s="38">
        <v>304</v>
      </c>
      <c r="K14" s="38">
        <v>199</v>
      </c>
      <c r="M14" s="14">
        <v>685</v>
      </c>
      <c r="O14" s="84">
        <f t="shared" si="5"/>
        <v>16.747514910536779</v>
      </c>
      <c r="P14" s="84">
        <f t="shared" si="5"/>
        <v>16.924342105263158</v>
      </c>
      <c r="Q14" s="84">
        <f t="shared" si="5"/>
        <v>16.477386934673365</v>
      </c>
      <c r="R14" s="84"/>
      <c r="S14" s="85">
        <f t="shared" si="4"/>
        <v>12.297810218978102</v>
      </c>
      <c r="V14" s="72"/>
      <c r="W14" s="70"/>
    </row>
    <row r="15" spans="1:25" x14ac:dyDescent="0.25">
      <c r="A15" s="11"/>
      <c r="B15" s="23" t="s">
        <v>58</v>
      </c>
      <c r="C15" s="14">
        <v>5</v>
      </c>
      <c r="D15" s="14"/>
      <c r="E15" s="14">
        <v>6</v>
      </c>
      <c r="F15" s="61" t="s">
        <v>43</v>
      </c>
      <c r="G15" s="61" t="s">
        <v>43</v>
      </c>
      <c r="H15" s="3"/>
      <c r="I15" s="16" t="s">
        <v>43</v>
      </c>
      <c r="J15" s="44" t="s">
        <v>43</v>
      </c>
      <c r="K15" s="44" t="s">
        <v>43</v>
      </c>
      <c r="M15" s="16">
        <v>1</v>
      </c>
      <c r="O15" s="86" t="s">
        <v>43</v>
      </c>
      <c r="P15" s="86" t="s">
        <v>43</v>
      </c>
      <c r="Q15" s="86" t="s">
        <v>43</v>
      </c>
      <c r="R15" s="86"/>
      <c r="S15" s="87" t="s">
        <v>43</v>
      </c>
      <c r="T15" s="79"/>
      <c r="V15" s="72"/>
      <c r="W15" s="70"/>
    </row>
    <row r="16" spans="1:25" ht="15.75" thickBot="1" x14ac:dyDescent="0.3">
      <c r="A16" s="30" t="s">
        <v>21</v>
      </c>
      <c r="B16" s="19"/>
      <c r="C16" s="21">
        <v>14</v>
      </c>
      <c r="D16" s="21"/>
      <c r="E16" s="21">
        <f t="shared" si="2"/>
        <v>2654</v>
      </c>
      <c r="F16" s="39">
        <v>1313</v>
      </c>
      <c r="G16" s="39">
        <v>1341</v>
      </c>
      <c r="H16" s="27"/>
      <c r="I16" s="21">
        <f t="shared" si="3"/>
        <v>183</v>
      </c>
      <c r="J16" s="39">
        <v>97</v>
      </c>
      <c r="K16" s="39">
        <v>86</v>
      </c>
      <c r="L16" s="40"/>
      <c r="M16" s="78">
        <v>304</v>
      </c>
      <c r="N16" s="40"/>
      <c r="O16" s="89">
        <f>E16/I16</f>
        <v>14.502732240437158</v>
      </c>
      <c r="P16" s="89">
        <f>F16/J16</f>
        <v>13.536082474226804</v>
      </c>
      <c r="Q16" s="89">
        <f>G16/K16</f>
        <v>15.593023255813954</v>
      </c>
      <c r="R16" s="89"/>
      <c r="S16" s="90">
        <f t="shared" si="4"/>
        <v>8.7302631578947363</v>
      </c>
      <c r="T16" s="40"/>
      <c r="V16" s="72"/>
      <c r="W16" s="70"/>
    </row>
    <row r="17" spans="1:23" ht="15" customHeight="1" x14ac:dyDescent="0.25">
      <c r="A17" s="91" t="s">
        <v>63</v>
      </c>
      <c r="B17" s="50"/>
      <c r="C17" s="14"/>
      <c r="D17" s="14"/>
      <c r="E17" s="14"/>
      <c r="F17" s="38"/>
      <c r="G17" s="38"/>
      <c r="H17" s="3"/>
      <c r="I17" s="14"/>
      <c r="J17" s="38"/>
      <c r="K17" s="38"/>
      <c r="M17" s="35"/>
      <c r="O17" s="84"/>
      <c r="P17" s="84"/>
      <c r="Q17" s="84"/>
      <c r="R17" s="84"/>
      <c r="S17" s="85"/>
      <c r="V17" s="72"/>
      <c r="W17" s="70"/>
    </row>
    <row r="18" spans="1:23" x14ac:dyDescent="0.25">
      <c r="A18" s="26" t="s">
        <v>61</v>
      </c>
      <c r="W18" s="70"/>
    </row>
    <row r="19" spans="1:23" x14ac:dyDescent="0.25">
      <c r="A19" s="26" t="s">
        <v>64</v>
      </c>
      <c r="B19" s="26"/>
      <c r="C19" s="80"/>
      <c r="D19" s="80"/>
      <c r="E19" s="80"/>
      <c r="F19" s="81"/>
      <c r="G19" s="81"/>
      <c r="H19" s="3"/>
      <c r="I19" s="14"/>
      <c r="J19" s="38"/>
      <c r="K19" s="38"/>
      <c r="M19" s="14"/>
      <c r="O19" s="33"/>
      <c r="P19" s="33"/>
      <c r="Q19" s="33"/>
      <c r="R19" s="33"/>
      <c r="S19" s="13"/>
    </row>
    <row r="20" spans="1:23" x14ac:dyDescent="0.25">
      <c r="A20" s="26" t="s">
        <v>36</v>
      </c>
    </row>
    <row r="21" spans="1:23" x14ac:dyDescent="0.25">
      <c r="A21" s="26" t="s">
        <v>62</v>
      </c>
    </row>
    <row r="22" spans="1:23" x14ac:dyDescent="0.25">
      <c r="B22" s="3"/>
      <c r="C22" s="73"/>
      <c r="D22" s="73"/>
      <c r="E22" s="74"/>
      <c r="F22" s="73"/>
      <c r="G22" s="73"/>
      <c r="H22" s="73"/>
      <c r="I22" s="73"/>
      <c r="J22" s="73"/>
      <c r="K22" s="73"/>
      <c r="L22" s="73"/>
      <c r="M22" s="73"/>
      <c r="N22" s="73"/>
      <c r="O22" s="33"/>
      <c r="P22" s="33"/>
      <c r="Q22" s="33"/>
      <c r="R22" s="33"/>
      <c r="S22" s="33"/>
      <c r="T22" s="72"/>
      <c r="U22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M12" formulaRange="1"/>
    <ignoredError sqref="I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5D4F-2310-44EB-AB5E-02CBEB9CBAAF}">
  <dimension ref="A1:Y22"/>
  <sheetViews>
    <sheetView showGridLines="0" zoomScale="120" zoomScaleNormal="120" workbookViewId="0">
      <selection activeCell="E22" sqref="E22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5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92"/>
      <c r="V1" s="92"/>
      <c r="W1" s="92"/>
      <c r="X1" s="93"/>
      <c r="Y1" s="93"/>
    </row>
    <row r="2" spans="1:25" ht="23.45" customHeight="1" thickBot="1" x14ac:dyDescent="0.3">
      <c r="A2" s="1" t="s">
        <v>53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</row>
    <row r="4" spans="1:25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5" x14ac:dyDescent="0.25">
      <c r="A5" s="8" t="s">
        <v>22</v>
      </c>
      <c r="B5" s="8"/>
      <c r="C5" s="9">
        <f>SUM(C15,C6)</f>
        <v>114</v>
      </c>
      <c r="D5" s="9"/>
      <c r="E5" s="9">
        <f>SUM(E15,E6)</f>
        <v>21555</v>
      </c>
      <c r="F5" s="9">
        <f>SUM(F15,F6)</f>
        <v>11287</v>
      </c>
      <c r="G5" s="9">
        <f>SUM(G15,G6)</f>
        <v>9782</v>
      </c>
      <c r="H5" s="50"/>
      <c r="I5" s="9">
        <f>SUM(I15,I6)</f>
        <v>4284</v>
      </c>
      <c r="J5" s="9">
        <f>SUM(J15,J6)</f>
        <v>2357</v>
      </c>
      <c r="K5" s="9">
        <f>SUM(K15,K6)</f>
        <v>1927</v>
      </c>
      <c r="L5" s="51"/>
      <c r="M5" s="9">
        <f>SUM(M15,M6)</f>
        <v>5427</v>
      </c>
      <c r="N5" s="51"/>
      <c r="O5" s="52">
        <f>E5/I5</f>
        <v>5.0315126050420167</v>
      </c>
      <c r="P5" s="52">
        <f t="shared" ref="P5:Q5" si="0">F5/J5</f>
        <v>4.7887144675434872</v>
      </c>
      <c r="Q5" s="52">
        <f t="shared" si="0"/>
        <v>5.0762843798650756</v>
      </c>
      <c r="R5" s="52"/>
      <c r="S5" s="10">
        <f>E5/M5</f>
        <v>3.9718076285240462</v>
      </c>
      <c r="T5" s="51"/>
      <c r="V5" s="72"/>
      <c r="W5" s="70"/>
    </row>
    <row r="6" spans="1:25" x14ac:dyDescent="0.25">
      <c r="A6" s="11" t="s">
        <v>15</v>
      </c>
      <c r="B6" s="11"/>
      <c r="C6" s="12">
        <f>SUM(C7:C10,C11:C12)</f>
        <v>100</v>
      </c>
      <c r="D6" s="12"/>
      <c r="E6" s="12">
        <f>SUM(E7:E10,E11:E12)</f>
        <v>18988</v>
      </c>
      <c r="F6" s="12">
        <f>SUM(F7:F10,F11:F12)</f>
        <v>10159</v>
      </c>
      <c r="G6" s="12">
        <f>SUM(G7:G10,G11:G12)</f>
        <v>8343</v>
      </c>
      <c r="H6" s="3"/>
      <c r="I6" s="12">
        <f>SUM(I7:I10,I11:I12)</f>
        <v>4097</v>
      </c>
      <c r="J6" s="12">
        <f t="shared" ref="J6:K6" si="1">SUM(J7:J10,J11:J12)</f>
        <v>2275</v>
      </c>
      <c r="K6" s="12">
        <f t="shared" si="1"/>
        <v>1822</v>
      </c>
      <c r="M6" s="12">
        <f>SUM(M7:M10,M11:M12)</f>
        <v>5114</v>
      </c>
      <c r="O6" s="33">
        <f>E6/I6</f>
        <v>4.6346106907493292</v>
      </c>
      <c r="P6" s="33">
        <f>F6/J6</f>
        <v>4.4654945054945054</v>
      </c>
      <c r="Q6" s="33">
        <f>G6/K6</f>
        <v>4.5790340285400655</v>
      </c>
      <c r="R6" s="33"/>
      <c r="S6" s="13">
        <f>E6/M6</f>
        <v>3.7129448572545951</v>
      </c>
      <c r="V6" s="72"/>
      <c r="W6" s="70"/>
    </row>
    <row r="7" spans="1:25" x14ac:dyDescent="0.25">
      <c r="A7" s="11"/>
      <c r="B7" s="3" t="s">
        <v>16</v>
      </c>
      <c r="C7" s="16" t="s">
        <v>9</v>
      </c>
      <c r="D7" s="14"/>
      <c r="E7" s="14">
        <f>SUM(F7:G7)</f>
        <v>47</v>
      </c>
      <c r="F7" s="34">
        <v>40</v>
      </c>
      <c r="G7" s="34">
        <v>7</v>
      </c>
      <c r="H7" s="3"/>
      <c r="I7" s="14">
        <f>SUM(J7:K7)</f>
        <v>41</v>
      </c>
      <c r="J7" s="34">
        <v>23</v>
      </c>
      <c r="K7" s="34">
        <v>18</v>
      </c>
      <c r="M7" s="14">
        <v>42</v>
      </c>
      <c r="O7" s="33">
        <f>E7/I7</f>
        <v>1.1463414634146341</v>
      </c>
      <c r="P7" s="33">
        <f>F7/J7</f>
        <v>1.7391304347826086</v>
      </c>
      <c r="Q7" s="33">
        <f>G7/K7</f>
        <v>0.3888888888888889</v>
      </c>
      <c r="R7" s="33"/>
      <c r="S7" s="13">
        <f>E7/M7</f>
        <v>1.1190476190476191</v>
      </c>
      <c r="V7" s="72"/>
      <c r="W7" s="70"/>
    </row>
    <row r="8" spans="1:25" x14ac:dyDescent="0.25">
      <c r="A8" s="11"/>
      <c r="B8" s="11" t="s">
        <v>33</v>
      </c>
      <c r="C8" s="16" t="s">
        <v>9</v>
      </c>
      <c r="D8" s="14"/>
      <c r="E8" s="16">
        <v>486</v>
      </c>
      <c r="F8" s="35" t="s">
        <v>43</v>
      </c>
      <c r="G8" s="35" t="s">
        <v>43</v>
      </c>
      <c r="H8" s="3"/>
      <c r="I8" s="16" t="s">
        <v>43</v>
      </c>
      <c r="J8" s="35" t="s">
        <v>43</v>
      </c>
      <c r="K8" s="16" t="s">
        <v>43</v>
      </c>
      <c r="L8" s="35"/>
      <c r="M8" s="16" t="s">
        <v>43</v>
      </c>
      <c r="O8" s="36" t="s">
        <v>43</v>
      </c>
      <c r="P8" s="36" t="s">
        <v>43</v>
      </c>
      <c r="Q8" s="36" t="s">
        <v>43</v>
      </c>
      <c r="R8" s="36"/>
      <c r="S8" s="15" t="s">
        <v>43</v>
      </c>
      <c r="V8" s="72"/>
      <c r="W8" s="70"/>
    </row>
    <row r="9" spans="1:25" x14ac:dyDescent="0.25">
      <c r="A9" s="11"/>
      <c r="B9" s="11" t="s">
        <v>17</v>
      </c>
      <c r="C9" s="14">
        <v>6</v>
      </c>
      <c r="D9" s="14"/>
      <c r="E9" s="14">
        <f t="shared" ref="E9:E15" si="2">SUM(F9:G9)</f>
        <v>718</v>
      </c>
      <c r="F9" s="34">
        <v>401</v>
      </c>
      <c r="G9" s="34">
        <v>317</v>
      </c>
      <c r="H9" s="3"/>
      <c r="I9" s="14">
        <f t="shared" ref="I9:I15" si="3">SUM(J9:K9)</f>
        <v>336</v>
      </c>
      <c r="J9" s="34">
        <v>142</v>
      </c>
      <c r="K9" s="34">
        <v>194</v>
      </c>
      <c r="M9" s="14">
        <v>499</v>
      </c>
      <c r="O9" s="33">
        <f>E9/I9</f>
        <v>2.1369047619047619</v>
      </c>
      <c r="P9" s="33">
        <f>F9/J9</f>
        <v>2.823943661971831</v>
      </c>
      <c r="Q9" s="33">
        <f>G9/K9</f>
        <v>1.634020618556701</v>
      </c>
      <c r="R9" s="33"/>
      <c r="S9" s="13">
        <f t="shared" ref="S9:S15" si="4">E9/M9</f>
        <v>1.4388777555110221</v>
      </c>
      <c r="V9" s="72"/>
      <c r="W9" s="70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2"/>
        <v>1270</v>
      </c>
      <c r="F10" s="34">
        <v>1264</v>
      </c>
      <c r="G10" s="71">
        <v>6</v>
      </c>
      <c r="H10" s="3"/>
      <c r="I10" s="14">
        <f t="shared" si="3"/>
        <v>514</v>
      </c>
      <c r="J10" s="34">
        <v>505</v>
      </c>
      <c r="K10" s="35">
        <v>9</v>
      </c>
      <c r="M10" s="14">
        <v>612</v>
      </c>
      <c r="O10" s="33">
        <f t="shared" ref="O10:Q14" si="5">E10/I10</f>
        <v>2.4708171206225682</v>
      </c>
      <c r="P10" s="33">
        <f t="shared" si="5"/>
        <v>2.502970297029703</v>
      </c>
      <c r="Q10" s="33">
        <f>G10/K10</f>
        <v>0.66666666666666663</v>
      </c>
      <c r="R10" s="37"/>
      <c r="S10" s="13">
        <f t="shared" si="4"/>
        <v>2.0751633986928106</v>
      </c>
      <c r="V10" s="72"/>
      <c r="W10" s="70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2"/>
        <v>3023</v>
      </c>
      <c r="F11" s="38">
        <v>1528</v>
      </c>
      <c r="G11" s="38">
        <v>1495</v>
      </c>
      <c r="H11" s="3"/>
      <c r="I11" s="14">
        <f t="shared" si="3"/>
        <v>1517</v>
      </c>
      <c r="J11" s="38">
        <v>739</v>
      </c>
      <c r="K11" s="38">
        <v>778</v>
      </c>
      <c r="M11" s="14">
        <v>1560</v>
      </c>
      <c r="O11" s="33">
        <f t="shared" si="5"/>
        <v>1.992748846407383</v>
      </c>
      <c r="P11" s="33">
        <f t="shared" si="5"/>
        <v>2.0676589986468201</v>
      </c>
      <c r="Q11" s="33">
        <f>G11/K11</f>
        <v>1.9215938303341902</v>
      </c>
      <c r="R11" s="33"/>
      <c r="S11" s="13">
        <f t="shared" si="4"/>
        <v>1.9378205128205128</v>
      </c>
      <c r="V11" s="72"/>
      <c r="W11" s="70"/>
    </row>
    <row r="12" spans="1:25" x14ac:dyDescent="0.25">
      <c r="A12" s="11"/>
      <c r="B12" s="11" t="s">
        <v>44</v>
      </c>
      <c r="C12" s="14">
        <v>62</v>
      </c>
      <c r="D12" s="14"/>
      <c r="E12" s="14">
        <f t="shared" si="2"/>
        <v>13444</v>
      </c>
      <c r="F12" s="38">
        <f>F13+F14</f>
        <v>6926</v>
      </c>
      <c r="G12" s="38">
        <f>G13+G14</f>
        <v>6518</v>
      </c>
      <c r="H12" s="3"/>
      <c r="I12" s="14">
        <f t="shared" si="3"/>
        <v>1689</v>
      </c>
      <c r="J12" s="38">
        <f>SUM(J13:J14)</f>
        <v>866</v>
      </c>
      <c r="K12" s="38">
        <f>SUM(K13:K14)</f>
        <v>823</v>
      </c>
      <c r="L12" s="38"/>
      <c r="M12" s="38">
        <f>SUM(M13:M14)</f>
        <v>2401</v>
      </c>
      <c r="O12" s="33">
        <f t="shared" si="5"/>
        <v>7.9597394908229724</v>
      </c>
      <c r="P12" s="33">
        <f t="shared" si="5"/>
        <v>7.9976905311778292</v>
      </c>
      <c r="Q12" s="33">
        <f>G12/K12</f>
        <v>7.919805589307412</v>
      </c>
      <c r="R12" s="33"/>
      <c r="S12" s="13">
        <f t="shared" si="4"/>
        <v>5.5993336109954184</v>
      </c>
      <c r="V12" s="72"/>
      <c r="W12" s="70"/>
    </row>
    <row r="13" spans="1:25" x14ac:dyDescent="0.25">
      <c r="A13" s="11"/>
      <c r="B13" s="108" t="s">
        <v>40</v>
      </c>
      <c r="C13" s="14">
        <v>30</v>
      </c>
      <c r="D13" s="14"/>
      <c r="E13" s="14">
        <f t="shared" si="2"/>
        <v>6472</v>
      </c>
      <c r="F13" s="38">
        <v>3067</v>
      </c>
      <c r="G13" s="38">
        <v>3405</v>
      </c>
      <c r="H13" s="3"/>
      <c r="I13" s="14">
        <f t="shared" si="3"/>
        <v>1172</v>
      </c>
      <c r="J13" s="38">
        <v>551</v>
      </c>
      <c r="K13" s="38">
        <v>621</v>
      </c>
      <c r="M13" s="14">
        <v>1734</v>
      </c>
      <c r="O13" s="33">
        <f t="shared" si="5"/>
        <v>5.5221843003412969</v>
      </c>
      <c r="P13" s="33">
        <f t="shared" si="5"/>
        <v>5.5662431941923778</v>
      </c>
      <c r="Q13" s="33">
        <f t="shared" si="5"/>
        <v>5.4830917874396139</v>
      </c>
      <c r="R13" s="33"/>
      <c r="S13" s="13">
        <f t="shared" si="4"/>
        <v>3.7324106113033451</v>
      </c>
      <c r="V13" s="72"/>
      <c r="W13" s="70"/>
    </row>
    <row r="14" spans="1:25" x14ac:dyDescent="0.25">
      <c r="A14" s="11"/>
      <c r="B14" s="23" t="s">
        <v>55</v>
      </c>
      <c r="C14" s="14">
        <v>32</v>
      </c>
      <c r="D14" s="14"/>
      <c r="E14" s="14">
        <f t="shared" si="2"/>
        <v>6972</v>
      </c>
      <c r="F14" s="12">
        <v>3859</v>
      </c>
      <c r="G14" s="12">
        <v>3113</v>
      </c>
      <c r="H14" s="3"/>
      <c r="I14" s="14">
        <f t="shared" si="3"/>
        <v>517</v>
      </c>
      <c r="J14" s="38">
        <v>315</v>
      </c>
      <c r="K14" s="38">
        <v>202</v>
      </c>
      <c r="M14" s="14">
        <v>667</v>
      </c>
      <c r="O14" s="33">
        <f t="shared" si="5"/>
        <v>13.485493230174081</v>
      </c>
      <c r="P14" s="33">
        <f t="shared" si="5"/>
        <v>12.250793650793652</v>
      </c>
      <c r="Q14" s="33">
        <f t="shared" si="5"/>
        <v>15.410891089108912</v>
      </c>
      <c r="R14" s="33"/>
      <c r="S14" s="13">
        <f t="shared" si="4"/>
        <v>10.452773613193404</v>
      </c>
      <c r="V14" s="72"/>
      <c r="W14" s="70"/>
    </row>
    <row r="15" spans="1:25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2567</v>
      </c>
      <c r="F15" s="39">
        <v>1128</v>
      </c>
      <c r="G15" s="39">
        <v>1439</v>
      </c>
      <c r="H15" s="27"/>
      <c r="I15" s="21">
        <f t="shared" si="3"/>
        <v>187</v>
      </c>
      <c r="J15" s="39">
        <v>82</v>
      </c>
      <c r="K15" s="39">
        <v>105</v>
      </c>
      <c r="L15" s="40"/>
      <c r="M15" s="77">
        <v>313</v>
      </c>
      <c r="N15" s="40"/>
      <c r="O15" s="41">
        <f>E15/I15</f>
        <v>13.727272727272727</v>
      </c>
      <c r="P15" s="41">
        <f>F15/J15</f>
        <v>13.75609756097561</v>
      </c>
      <c r="Q15" s="41">
        <f>G15/K15</f>
        <v>13.704761904761904</v>
      </c>
      <c r="R15" s="41"/>
      <c r="S15" s="22">
        <f t="shared" si="4"/>
        <v>8.201277955271566</v>
      </c>
      <c r="T15" s="40"/>
      <c r="V15" s="72"/>
      <c r="W15" s="70"/>
    </row>
    <row r="16" spans="1:25" x14ac:dyDescent="0.25">
      <c r="A16" s="26" t="s">
        <v>35</v>
      </c>
      <c r="W16" s="70"/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21" x14ac:dyDescent="0.25">
      <c r="A18" s="76" t="s">
        <v>54</v>
      </c>
      <c r="B18" s="3"/>
      <c r="C18" s="14"/>
      <c r="D18" s="14"/>
      <c r="E18" s="14"/>
      <c r="F18" s="38"/>
      <c r="G18" s="38"/>
      <c r="H18" s="3"/>
      <c r="I18" s="14"/>
      <c r="J18" s="38"/>
      <c r="K18" s="38"/>
      <c r="M18" s="14"/>
      <c r="O18" s="33"/>
      <c r="P18" s="33"/>
      <c r="Q18" s="33"/>
      <c r="R18" s="33"/>
      <c r="S18" s="13"/>
    </row>
    <row r="19" spans="1:21" x14ac:dyDescent="0.25">
      <c r="A19" s="26" t="s">
        <v>36</v>
      </c>
    </row>
    <row r="20" spans="1:21" x14ac:dyDescent="0.25">
      <c r="A20" s="26" t="s">
        <v>56</v>
      </c>
    </row>
    <row r="21" spans="1:21" x14ac:dyDescent="0.25">
      <c r="B21" s="3"/>
      <c r="C21" s="73"/>
      <c r="D21" s="73"/>
      <c r="E21" s="74"/>
      <c r="F21" s="73"/>
      <c r="G21" s="73"/>
      <c r="H21" s="73"/>
      <c r="I21" s="73"/>
      <c r="J21" s="73"/>
      <c r="K21" s="73"/>
      <c r="L21" s="73"/>
      <c r="M21" s="73"/>
      <c r="N21" s="73"/>
      <c r="O21" s="33"/>
      <c r="P21" s="33"/>
      <c r="Q21" s="33"/>
      <c r="R21" s="33"/>
      <c r="S21" s="33"/>
      <c r="T21" s="72"/>
      <c r="U21" s="72"/>
    </row>
    <row r="22" spans="1:21" x14ac:dyDescent="0.25">
      <c r="E22" s="59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J12:K12 M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992CA-F295-44DD-B930-0F48F0850218}">
  <dimension ref="A1:W20"/>
  <sheetViews>
    <sheetView showGridLines="0" zoomScale="120" zoomScaleNormal="120" workbookViewId="0">
      <selection activeCell="F5" sqref="F5:G5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3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75"/>
      <c r="V1" s="75"/>
      <c r="W1" s="75"/>
    </row>
    <row r="2" spans="1:23" ht="23.45" customHeight="1" thickBot="1" x14ac:dyDescent="0.3">
      <c r="A2" s="1" t="s">
        <v>51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3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</row>
    <row r="4" spans="1:23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3" x14ac:dyDescent="0.25">
      <c r="A5" s="8" t="s">
        <v>22</v>
      </c>
      <c r="B5" s="8"/>
      <c r="C5" s="9">
        <f>SUM(C15,C6)</f>
        <v>121</v>
      </c>
      <c r="D5" s="9"/>
      <c r="E5" s="9">
        <f>SUM(E15,E6)</f>
        <v>24887</v>
      </c>
      <c r="F5" s="9">
        <f>SUM(F15,F6)</f>
        <v>12959</v>
      </c>
      <c r="G5" s="9">
        <f>SUM(G15,G6)</f>
        <v>11928</v>
      </c>
      <c r="H5" s="50"/>
      <c r="I5" s="9">
        <f>SUM(I15,I6)</f>
        <v>4342</v>
      </c>
      <c r="J5" s="9">
        <f>SUM(J15,J6)</f>
        <v>2400</v>
      </c>
      <c r="K5" s="9">
        <f>SUM(K15,K6)</f>
        <v>1942</v>
      </c>
      <c r="L5" s="51"/>
      <c r="M5" s="9">
        <f>SUM(M15,M6)</f>
        <v>5843</v>
      </c>
      <c r="N5" s="51"/>
      <c r="O5" s="52">
        <f>E5/I5</f>
        <v>5.7316904652233998</v>
      </c>
      <c r="P5" s="52">
        <f t="shared" ref="P5:Q5" si="0">F5/J5</f>
        <v>5.3995833333333332</v>
      </c>
      <c r="Q5" s="52">
        <f t="shared" si="0"/>
        <v>6.1421215242018539</v>
      </c>
      <c r="R5" s="52"/>
      <c r="S5" s="10">
        <f>E5/M5</f>
        <v>4.2592846140681155</v>
      </c>
      <c r="T5" s="51"/>
      <c r="V5" s="72"/>
      <c r="W5" s="70"/>
    </row>
    <row r="6" spans="1:23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22174</v>
      </c>
      <c r="F6" s="12">
        <f>SUM(F7:F10,F11:F12)</f>
        <v>11830</v>
      </c>
      <c r="G6" s="12">
        <f>SUM(G7:G10,G11:G12)</f>
        <v>10344</v>
      </c>
      <c r="H6" s="3"/>
      <c r="I6" s="12">
        <f>SUM(I7:I10,I11:I12)</f>
        <v>4137</v>
      </c>
      <c r="J6" s="12">
        <f t="shared" ref="J6:K6" si="1">SUM(J7:J10,J11:J12)</f>
        <v>2305</v>
      </c>
      <c r="K6" s="12">
        <f t="shared" si="1"/>
        <v>1832</v>
      </c>
      <c r="M6" s="12">
        <f>SUM(M7:M10,M11:M12)</f>
        <v>5478</v>
      </c>
      <c r="O6" s="33">
        <f>E6/I6</f>
        <v>5.3599226492627512</v>
      </c>
      <c r="P6" s="33">
        <f>F6/J6</f>
        <v>5.1323210412147509</v>
      </c>
      <c r="Q6" s="33">
        <f>G6/K6</f>
        <v>5.6462882096069871</v>
      </c>
      <c r="R6" s="33"/>
      <c r="S6" s="13">
        <f>E6/M6</f>
        <v>4.0478276743336981</v>
      </c>
      <c r="V6" s="72"/>
      <c r="W6" s="70"/>
    </row>
    <row r="7" spans="1:23" x14ac:dyDescent="0.25">
      <c r="A7" s="11"/>
      <c r="B7" s="3" t="s">
        <v>16</v>
      </c>
      <c r="C7" s="14">
        <v>2</v>
      </c>
      <c r="D7" s="14"/>
      <c r="E7" s="14">
        <f>SUM(F7:G7)</f>
        <v>101</v>
      </c>
      <c r="F7" s="34">
        <v>59</v>
      </c>
      <c r="G7" s="34">
        <v>42</v>
      </c>
      <c r="H7" s="3"/>
      <c r="I7" s="14">
        <f>SUM(J7:K7)</f>
        <v>197</v>
      </c>
      <c r="J7" s="34">
        <v>115</v>
      </c>
      <c r="K7" s="34">
        <v>82</v>
      </c>
      <c r="M7" s="14">
        <v>211</v>
      </c>
      <c r="O7" s="33">
        <f>E7/I7</f>
        <v>0.51269035532994922</v>
      </c>
      <c r="P7" s="33">
        <f>F7/J7</f>
        <v>0.5130434782608696</v>
      </c>
      <c r="Q7" s="33">
        <f>G7/K7</f>
        <v>0.51219512195121952</v>
      </c>
      <c r="R7" s="33"/>
      <c r="S7" s="13">
        <f>E7/M7</f>
        <v>0.47867298578199052</v>
      </c>
      <c r="V7" s="72"/>
      <c r="W7" s="70"/>
    </row>
    <row r="8" spans="1:23" x14ac:dyDescent="0.25">
      <c r="A8" s="11"/>
      <c r="B8" s="11" t="s">
        <v>33</v>
      </c>
      <c r="C8" s="14">
        <v>3</v>
      </c>
      <c r="D8" s="14"/>
      <c r="E8" s="14">
        <f t="shared" ref="E8:E15" si="2">SUM(F8:G8)</f>
        <v>566</v>
      </c>
      <c r="F8" s="35">
        <v>251</v>
      </c>
      <c r="G8" s="35">
        <v>315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V8" s="72"/>
      <c r="W8" s="70"/>
    </row>
    <row r="9" spans="1:23" x14ac:dyDescent="0.25">
      <c r="A9" s="11"/>
      <c r="B9" s="11" t="s">
        <v>17</v>
      </c>
      <c r="C9" s="14">
        <v>6</v>
      </c>
      <c r="D9" s="14"/>
      <c r="E9" s="14">
        <f t="shared" si="2"/>
        <v>888</v>
      </c>
      <c r="F9" s="34">
        <v>476</v>
      </c>
      <c r="G9" s="34">
        <v>412</v>
      </c>
      <c r="H9" s="3"/>
      <c r="I9" s="14">
        <f t="shared" ref="I9:I15" si="3">SUM(J9:K9)</f>
        <v>476</v>
      </c>
      <c r="J9" s="34">
        <v>219</v>
      </c>
      <c r="K9" s="34">
        <v>257</v>
      </c>
      <c r="M9" s="14">
        <v>621</v>
      </c>
      <c r="O9" s="33">
        <f>E9/I9</f>
        <v>1.865546218487395</v>
      </c>
      <c r="P9" s="33">
        <f>F9/J9</f>
        <v>2.1735159817351599</v>
      </c>
      <c r="Q9" s="33">
        <f>G9/K9</f>
        <v>1.6031128404669261</v>
      </c>
      <c r="R9" s="33"/>
      <c r="S9" s="13">
        <f t="shared" ref="S9:S15" si="4">E9/M9</f>
        <v>1.4299516908212559</v>
      </c>
      <c r="V9" s="72"/>
      <c r="W9" s="70"/>
    </row>
    <row r="10" spans="1:23" x14ac:dyDescent="0.25">
      <c r="A10" s="11"/>
      <c r="B10" s="11" t="s">
        <v>18</v>
      </c>
      <c r="C10" s="14">
        <v>12</v>
      </c>
      <c r="D10" s="14"/>
      <c r="E10" s="14">
        <f t="shared" si="2"/>
        <v>1417</v>
      </c>
      <c r="F10" s="34">
        <v>1417</v>
      </c>
      <c r="G10" s="71" t="s">
        <v>9</v>
      </c>
      <c r="H10" s="3"/>
      <c r="I10" s="14">
        <f t="shared" si="3"/>
        <v>530</v>
      </c>
      <c r="J10" s="34">
        <v>530</v>
      </c>
      <c r="K10" s="35" t="s">
        <v>9</v>
      </c>
      <c r="M10" s="14">
        <v>641</v>
      </c>
      <c r="O10" s="33">
        <f t="shared" ref="O10:Q14" si="5">E10/I10</f>
        <v>2.6735849056603773</v>
      </c>
      <c r="P10" s="33">
        <f t="shared" si="5"/>
        <v>2.6735849056603773</v>
      </c>
      <c r="Q10" s="37" t="s">
        <v>9</v>
      </c>
      <c r="R10" s="37"/>
      <c r="S10" s="13">
        <f t="shared" si="4"/>
        <v>2.2106084243369737</v>
      </c>
      <c r="V10" s="72"/>
      <c r="W10" s="70"/>
    </row>
    <row r="11" spans="1:23" x14ac:dyDescent="0.25">
      <c r="A11" s="11"/>
      <c r="B11" s="11" t="s">
        <v>19</v>
      </c>
      <c r="C11" s="14">
        <v>20</v>
      </c>
      <c r="D11" s="14"/>
      <c r="E11" s="14">
        <f t="shared" si="2"/>
        <v>4095</v>
      </c>
      <c r="F11" s="38">
        <v>1996</v>
      </c>
      <c r="G11" s="38">
        <v>2099</v>
      </c>
      <c r="H11" s="3"/>
      <c r="I11" s="14">
        <f t="shared" si="3"/>
        <v>1224</v>
      </c>
      <c r="J11" s="38">
        <v>579</v>
      </c>
      <c r="K11" s="38">
        <v>645</v>
      </c>
      <c r="M11" s="14">
        <v>1538</v>
      </c>
      <c r="O11" s="33">
        <f t="shared" si="5"/>
        <v>3.3455882352941178</v>
      </c>
      <c r="P11" s="33">
        <f t="shared" si="5"/>
        <v>3.4473229706390329</v>
      </c>
      <c r="Q11" s="33">
        <f>G11/K11</f>
        <v>3.2542635658914727</v>
      </c>
      <c r="R11" s="33"/>
      <c r="S11" s="13">
        <f t="shared" si="4"/>
        <v>2.6625487646293888</v>
      </c>
      <c r="V11" s="72"/>
      <c r="W11" s="70"/>
    </row>
    <row r="12" spans="1:23" x14ac:dyDescent="0.25">
      <c r="A12" s="11"/>
      <c r="B12" s="11" t="s">
        <v>44</v>
      </c>
      <c r="C12" s="14">
        <v>64</v>
      </c>
      <c r="D12" s="14"/>
      <c r="E12" s="14">
        <f t="shared" si="2"/>
        <v>15107</v>
      </c>
      <c r="F12" s="38">
        <f>SUM(F13:F14)</f>
        <v>7631</v>
      </c>
      <c r="G12" s="38">
        <f>SUM(G13:G14)</f>
        <v>7476</v>
      </c>
      <c r="H12" s="3"/>
      <c r="I12" s="14">
        <f t="shared" si="3"/>
        <v>1710</v>
      </c>
      <c r="J12" s="38">
        <f>SUM(J13:J14)</f>
        <v>862</v>
      </c>
      <c r="K12" s="38">
        <f>SUM(K13:K14)</f>
        <v>848</v>
      </c>
      <c r="L12" s="38"/>
      <c r="M12" s="38">
        <f>SUM(M13:M14)</f>
        <v>2467</v>
      </c>
      <c r="O12" s="33">
        <f t="shared" si="5"/>
        <v>8.8345029239766077</v>
      </c>
      <c r="P12" s="33">
        <f t="shared" si="5"/>
        <v>8.8526682134570773</v>
      </c>
      <c r="Q12" s="33">
        <f>G12/K12</f>
        <v>8.816037735849056</v>
      </c>
      <c r="R12" s="33"/>
      <c r="S12" s="13">
        <f t="shared" si="4"/>
        <v>6.12363194162951</v>
      </c>
      <c r="V12" s="72"/>
      <c r="W12" s="70"/>
    </row>
    <row r="13" spans="1:23" x14ac:dyDescent="0.25">
      <c r="A13" s="11"/>
      <c r="B13" s="23" t="s">
        <v>40</v>
      </c>
      <c r="C13" s="14">
        <v>30</v>
      </c>
      <c r="D13" s="14"/>
      <c r="E13" s="14">
        <f t="shared" si="2"/>
        <v>7229</v>
      </c>
      <c r="F13" s="38">
        <v>3388</v>
      </c>
      <c r="G13" s="38">
        <v>3841</v>
      </c>
      <c r="H13" s="3"/>
      <c r="I13" s="14">
        <f t="shared" si="3"/>
        <v>1182</v>
      </c>
      <c r="J13" s="38">
        <v>553</v>
      </c>
      <c r="K13" s="38">
        <v>629</v>
      </c>
      <c r="M13" s="14">
        <v>1778</v>
      </c>
      <c r="O13" s="33">
        <f t="shared" si="5"/>
        <v>6.1159052453468696</v>
      </c>
      <c r="P13" s="33">
        <f t="shared" si="5"/>
        <v>6.1265822784810124</v>
      </c>
      <c r="Q13" s="33">
        <f t="shared" si="5"/>
        <v>6.1065182829888709</v>
      </c>
      <c r="R13" s="33"/>
      <c r="S13" s="13">
        <f t="shared" si="4"/>
        <v>4.0658042744656919</v>
      </c>
      <c r="V13" s="72"/>
      <c r="W13" s="70"/>
    </row>
    <row r="14" spans="1:23" x14ac:dyDescent="0.25">
      <c r="A14" s="11"/>
      <c r="B14" s="23" t="s">
        <v>41</v>
      </c>
      <c r="C14" s="14">
        <v>34</v>
      </c>
      <c r="D14" s="14"/>
      <c r="E14" s="14">
        <f t="shared" si="2"/>
        <v>7878</v>
      </c>
      <c r="F14" s="38">
        <v>4243</v>
      </c>
      <c r="G14" s="38">
        <v>3635</v>
      </c>
      <c r="H14" s="3"/>
      <c r="I14" s="14">
        <f t="shared" si="3"/>
        <v>528</v>
      </c>
      <c r="J14" s="38">
        <v>309</v>
      </c>
      <c r="K14" s="38">
        <v>219</v>
      </c>
      <c r="M14" s="14">
        <v>689</v>
      </c>
      <c r="O14" s="33">
        <f t="shared" si="5"/>
        <v>14.920454545454545</v>
      </c>
      <c r="P14" s="33">
        <f t="shared" si="5"/>
        <v>13.731391585760518</v>
      </c>
      <c r="Q14" s="33">
        <f t="shared" si="5"/>
        <v>16.598173515981735</v>
      </c>
      <c r="R14" s="33"/>
      <c r="S14" s="13">
        <f t="shared" si="4"/>
        <v>11.433962264150944</v>
      </c>
      <c r="V14" s="72"/>
      <c r="W14" s="70"/>
    </row>
    <row r="15" spans="1:23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2713</v>
      </c>
      <c r="F15" s="39">
        <v>1129</v>
      </c>
      <c r="G15" s="39">
        <v>1584</v>
      </c>
      <c r="H15" s="27"/>
      <c r="I15" s="21">
        <f t="shared" si="3"/>
        <v>205</v>
      </c>
      <c r="J15" s="39">
        <v>95</v>
      </c>
      <c r="K15" s="39">
        <v>110</v>
      </c>
      <c r="L15" s="40"/>
      <c r="M15" s="77">
        <v>365</v>
      </c>
      <c r="N15" s="40"/>
      <c r="O15" s="41">
        <f>E15/I15</f>
        <v>13.234146341463415</v>
      </c>
      <c r="P15" s="41">
        <f>F15/J15</f>
        <v>11.884210526315789</v>
      </c>
      <c r="Q15" s="41">
        <f>G15/K15</f>
        <v>14.4</v>
      </c>
      <c r="R15" s="41"/>
      <c r="S15" s="22">
        <f t="shared" si="4"/>
        <v>7.4328767123287669</v>
      </c>
      <c r="T15" s="40"/>
      <c r="V15" s="72"/>
      <c r="W15" s="70"/>
    </row>
    <row r="16" spans="1:23" x14ac:dyDescent="0.25">
      <c r="A16" s="26" t="s">
        <v>35</v>
      </c>
      <c r="W16" s="70"/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21" x14ac:dyDescent="0.25">
      <c r="A18" s="26" t="s">
        <v>36</v>
      </c>
    </row>
    <row r="19" spans="1:21" x14ac:dyDescent="0.25">
      <c r="A19" s="26" t="s">
        <v>52</v>
      </c>
    </row>
    <row r="20" spans="1:21" x14ac:dyDescent="0.25">
      <c r="B20" s="3"/>
      <c r="C20" s="73"/>
      <c r="D20" s="73"/>
      <c r="E20" s="74"/>
      <c r="F20" s="73"/>
      <c r="G20" s="73"/>
      <c r="H20" s="73"/>
      <c r="I20" s="73"/>
      <c r="J20" s="73"/>
      <c r="K20" s="73"/>
      <c r="L20" s="73"/>
      <c r="M20" s="73"/>
      <c r="N20" s="73"/>
      <c r="O20" s="33"/>
      <c r="P20" s="33"/>
      <c r="Q20" s="33"/>
      <c r="R20" s="33"/>
      <c r="S20" s="33"/>
      <c r="T20" s="72"/>
      <c r="U20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F12:M1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5BB8-F7A2-4157-9636-9BBEA4345A1A}">
  <dimension ref="A1:Y20"/>
  <sheetViews>
    <sheetView showGridLines="0" workbookViewId="0">
      <selection activeCell="F5" sqref="F5:G5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20" max="20" width="1.42578125" customWidth="1"/>
    <col min="22" max="23" width="11.5703125" bestFit="1" customWidth="1"/>
  </cols>
  <sheetData>
    <row r="1" spans="1:25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  <c r="U1" s="68" t="s">
        <v>48</v>
      </c>
      <c r="V1" s="68"/>
      <c r="W1" s="68"/>
      <c r="X1" s="69"/>
      <c r="Y1" s="69"/>
    </row>
    <row r="2" spans="1:25" ht="23.45" customHeight="1" thickBot="1" x14ac:dyDescent="0.3">
      <c r="A2" s="1" t="s">
        <v>49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5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</row>
    <row r="4" spans="1:25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5" x14ac:dyDescent="0.25">
      <c r="A5" s="8" t="s">
        <v>22</v>
      </c>
      <c r="B5" s="8"/>
      <c r="C5" s="9">
        <f>SUM(C15,C6)</f>
        <v>121</v>
      </c>
      <c r="D5" s="9"/>
      <c r="E5" s="9">
        <f>SUM(E15,E6)</f>
        <v>26451</v>
      </c>
      <c r="F5" s="9">
        <f>SUM(F15,F6)</f>
        <v>13905</v>
      </c>
      <c r="G5" s="9">
        <f>SUM(G15,G6)</f>
        <v>12546</v>
      </c>
      <c r="H5" s="50"/>
      <c r="I5" s="9">
        <f>SUM(I15,I6)</f>
        <v>4344</v>
      </c>
      <c r="J5" s="9">
        <f>SUM(J15,J6)</f>
        <v>2467</v>
      </c>
      <c r="K5" s="9">
        <f>SUM(K15,K6)</f>
        <v>1877</v>
      </c>
      <c r="L5" s="51"/>
      <c r="M5" s="9">
        <f>SUM(M15,M6)</f>
        <v>5766</v>
      </c>
      <c r="N5" s="51"/>
      <c r="O5" s="52">
        <f>E5/I5</f>
        <v>6.0890883977900554</v>
      </c>
      <c r="P5" s="52">
        <f t="shared" ref="P5:Q5" si="0">F5/J5</f>
        <v>5.6364004864207535</v>
      </c>
      <c r="Q5" s="52">
        <f t="shared" si="0"/>
        <v>6.6840703249866813</v>
      </c>
      <c r="R5" s="52"/>
      <c r="S5" s="10">
        <f>E5/M5</f>
        <v>4.5874089490114462</v>
      </c>
      <c r="T5" s="51"/>
      <c r="V5" s="72"/>
      <c r="W5" s="70"/>
    </row>
    <row r="6" spans="1:25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23197</v>
      </c>
      <c r="F6" s="12">
        <f>SUM(F7:F10,F11:F12)</f>
        <v>12371</v>
      </c>
      <c r="G6" s="12">
        <f>SUM(G7:G10,G11:G12)</f>
        <v>10826</v>
      </c>
      <c r="H6" s="3"/>
      <c r="I6" s="12">
        <f>SUM(I7:I10,I11:I12)</f>
        <v>4172</v>
      </c>
      <c r="J6" s="12">
        <f t="shared" ref="J6:K6" si="1">SUM(J7:J10,J11:J12)</f>
        <v>2392</v>
      </c>
      <c r="K6" s="12">
        <f t="shared" si="1"/>
        <v>1780</v>
      </c>
      <c r="M6" s="12">
        <f>SUM(M7:M10,M11:M12)</f>
        <v>5393</v>
      </c>
      <c r="O6" s="33">
        <f>E6/I6</f>
        <v>5.5601629913710449</v>
      </c>
      <c r="P6" s="33">
        <f>F6/J6</f>
        <v>5.1718227424749168</v>
      </c>
      <c r="Q6" s="33">
        <f>G6/K6</f>
        <v>6.0820224719101121</v>
      </c>
      <c r="R6" s="33"/>
      <c r="S6" s="13">
        <f>E6/M6</f>
        <v>4.3013165214166511</v>
      </c>
      <c r="V6" s="72"/>
      <c r="W6" s="70"/>
    </row>
    <row r="7" spans="1:25" x14ac:dyDescent="0.25">
      <c r="A7" s="11"/>
      <c r="B7" s="3" t="s">
        <v>16</v>
      </c>
      <c r="C7" s="14">
        <v>2</v>
      </c>
      <c r="D7" s="14"/>
      <c r="E7" s="14">
        <f>SUM(F7:G7)</f>
        <v>220</v>
      </c>
      <c r="F7" s="34">
        <v>128</v>
      </c>
      <c r="G7" s="34">
        <v>92</v>
      </c>
      <c r="H7" s="3"/>
      <c r="I7" s="14">
        <f>SUM(J7:K7)</f>
        <v>338</v>
      </c>
      <c r="J7" s="34">
        <v>191</v>
      </c>
      <c r="K7" s="34">
        <v>147</v>
      </c>
      <c r="M7" s="14">
        <v>373</v>
      </c>
      <c r="O7" s="33">
        <f>E7/I7</f>
        <v>0.65088757396449703</v>
      </c>
      <c r="P7" s="33">
        <f>F7/J7</f>
        <v>0.67015706806282727</v>
      </c>
      <c r="Q7" s="33">
        <f>G7/K7</f>
        <v>0.62585034013605445</v>
      </c>
      <c r="R7" s="33"/>
      <c r="S7" s="13">
        <f>E7/M7</f>
        <v>0.58981233243967823</v>
      </c>
      <c r="V7" s="72"/>
      <c r="W7" s="70"/>
    </row>
    <row r="8" spans="1:25" x14ac:dyDescent="0.25">
      <c r="A8" s="11"/>
      <c r="B8" s="11" t="s">
        <v>33</v>
      </c>
      <c r="C8" s="14">
        <v>3</v>
      </c>
      <c r="D8" s="14"/>
      <c r="E8" s="14">
        <f t="shared" ref="E8:E15" si="2">SUM(F8:G8)</f>
        <v>475</v>
      </c>
      <c r="F8" s="35">
        <v>162</v>
      </c>
      <c r="G8" s="35">
        <v>313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V8" s="72"/>
      <c r="W8" s="70"/>
    </row>
    <row r="9" spans="1:25" x14ac:dyDescent="0.25">
      <c r="A9" s="11"/>
      <c r="B9" s="11" t="s">
        <v>17</v>
      </c>
      <c r="C9" s="14">
        <v>6</v>
      </c>
      <c r="D9" s="14"/>
      <c r="E9" s="14">
        <f t="shared" si="2"/>
        <v>948</v>
      </c>
      <c r="F9" s="34">
        <v>326</v>
      </c>
      <c r="G9" s="34">
        <v>622</v>
      </c>
      <c r="H9" s="3"/>
      <c r="I9" s="14">
        <f t="shared" ref="I9:I15" si="3">SUM(J9:K9)</f>
        <v>405</v>
      </c>
      <c r="J9" s="34">
        <v>165</v>
      </c>
      <c r="K9" s="34">
        <v>240</v>
      </c>
      <c r="M9" s="14">
        <v>526</v>
      </c>
      <c r="O9" s="33">
        <f>E9/I9</f>
        <v>2.3407407407407406</v>
      </c>
      <c r="P9" s="33">
        <f>F9/J9</f>
        <v>1.9757575757575758</v>
      </c>
      <c r="Q9" s="33">
        <f>G9/K9</f>
        <v>2.5916666666666668</v>
      </c>
      <c r="R9" s="33"/>
      <c r="S9" s="13">
        <f t="shared" ref="S9:S15" si="4">E9/M9</f>
        <v>1.8022813688212929</v>
      </c>
      <c r="V9" s="72"/>
      <c r="W9" s="70"/>
    </row>
    <row r="10" spans="1:25" x14ac:dyDescent="0.25">
      <c r="A10" s="11"/>
      <c r="B10" s="11" t="s">
        <v>18</v>
      </c>
      <c r="C10" s="14">
        <v>12</v>
      </c>
      <c r="D10" s="14"/>
      <c r="E10" s="14">
        <f t="shared" si="2"/>
        <v>1405</v>
      </c>
      <c r="F10" s="34">
        <v>1405</v>
      </c>
      <c r="G10" s="71" t="s">
        <v>9</v>
      </c>
      <c r="H10" s="3"/>
      <c r="I10" s="14">
        <f t="shared" si="3"/>
        <v>555</v>
      </c>
      <c r="J10" s="34">
        <v>555</v>
      </c>
      <c r="K10" s="35" t="s">
        <v>9</v>
      </c>
      <c r="M10" s="14">
        <v>665</v>
      </c>
      <c r="O10" s="33">
        <f t="shared" ref="O10:Q14" si="5">E10/I10</f>
        <v>2.5315315315315314</v>
      </c>
      <c r="P10" s="33">
        <f t="shared" si="5"/>
        <v>2.5315315315315314</v>
      </c>
      <c r="Q10" s="37" t="s">
        <v>9</v>
      </c>
      <c r="R10" s="37"/>
      <c r="S10" s="13">
        <f t="shared" si="4"/>
        <v>2.1127819548872182</v>
      </c>
      <c r="V10" s="72"/>
      <c r="W10" s="70"/>
    </row>
    <row r="11" spans="1:25" x14ac:dyDescent="0.25">
      <c r="A11" s="11"/>
      <c r="B11" s="11" t="s">
        <v>19</v>
      </c>
      <c r="C11" s="14">
        <v>20</v>
      </c>
      <c r="D11" s="14"/>
      <c r="E11" s="14">
        <f t="shared" si="2"/>
        <v>4340</v>
      </c>
      <c r="F11" s="38">
        <v>2215</v>
      </c>
      <c r="G11" s="38">
        <v>2125</v>
      </c>
      <c r="H11" s="3"/>
      <c r="I11" s="14">
        <f t="shared" si="3"/>
        <v>1215</v>
      </c>
      <c r="J11" s="38">
        <v>626</v>
      </c>
      <c r="K11" s="38">
        <v>589</v>
      </c>
      <c r="M11" s="14">
        <v>1525</v>
      </c>
      <c r="O11" s="33">
        <f t="shared" si="5"/>
        <v>3.57201646090535</v>
      </c>
      <c r="P11" s="33">
        <f t="shared" si="5"/>
        <v>3.5383386581469649</v>
      </c>
      <c r="Q11" s="33">
        <f>G11/K11</f>
        <v>3.607809847198642</v>
      </c>
      <c r="R11" s="33"/>
      <c r="S11" s="13">
        <f t="shared" si="4"/>
        <v>2.8459016393442624</v>
      </c>
      <c r="V11" s="72"/>
      <c r="W11" s="70"/>
    </row>
    <row r="12" spans="1:25" x14ac:dyDescent="0.25">
      <c r="A12" s="11"/>
      <c r="B12" s="11" t="s">
        <v>44</v>
      </c>
      <c r="C12" s="14">
        <v>64</v>
      </c>
      <c r="D12" s="14"/>
      <c r="E12" s="14">
        <f t="shared" si="2"/>
        <v>15809</v>
      </c>
      <c r="F12" s="38">
        <f>SUM(F13:F14)</f>
        <v>8135</v>
      </c>
      <c r="G12" s="38">
        <f>SUM(G13:G14)</f>
        <v>7674</v>
      </c>
      <c r="H12" s="3"/>
      <c r="I12" s="14">
        <f t="shared" si="3"/>
        <v>1659</v>
      </c>
      <c r="J12" s="38">
        <f>SUM(J13:J14)</f>
        <v>855</v>
      </c>
      <c r="K12" s="38">
        <f>SUM(K13:K14)</f>
        <v>804</v>
      </c>
      <c r="L12" s="38"/>
      <c r="M12" s="38">
        <f>SUM(M13:M14)</f>
        <v>2304</v>
      </c>
      <c r="O12" s="33">
        <f t="shared" si="5"/>
        <v>9.5292344786015679</v>
      </c>
      <c r="P12" s="33">
        <f t="shared" si="5"/>
        <v>9.5146198830409361</v>
      </c>
      <c r="Q12" s="33">
        <f>G12/K12</f>
        <v>9.5447761194029859</v>
      </c>
      <c r="R12" s="33"/>
      <c r="S12" s="13">
        <f t="shared" si="4"/>
        <v>6.8615451388888893</v>
      </c>
      <c r="V12" s="72"/>
      <c r="W12" s="70"/>
    </row>
    <row r="13" spans="1:25" x14ac:dyDescent="0.25">
      <c r="A13" s="11"/>
      <c r="B13" s="23" t="s">
        <v>40</v>
      </c>
      <c r="C13" s="14">
        <v>30</v>
      </c>
      <c r="D13" s="14"/>
      <c r="E13" s="14">
        <f t="shared" si="2"/>
        <v>7437</v>
      </c>
      <c r="F13" s="38">
        <v>3461</v>
      </c>
      <c r="G13" s="38">
        <v>3976</v>
      </c>
      <c r="H13" s="3"/>
      <c r="I13" s="14">
        <f t="shared" si="3"/>
        <v>1175</v>
      </c>
      <c r="J13" s="38">
        <v>560</v>
      </c>
      <c r="K13" s="38">
        <v>615</v>
      </c>
      <c r="M13" s="14">
        <v>1663</v>
      </c>
      <c r="O13" s="33">
        <f t="shared" si="5"/>
        <v>6.3293617021276596</v>
      </c>
      <c r="P13" s="33">
        <f t="shared" si="5"/>
        <v>6.1803571428571429</v>
      </c>
      <c r="Q13" s="33">
        <f t="shared" si="5"/>
        <v>6.4650406504065039</v>
      </c>
      <c r="R13" s="33"/>
      <c r="S13" s="13">
        <f t="shared" si="4"/>
        <v>4.4720384846662657</v>
      </c>
      <c r="V13" s="72"/>
      <c r="W13" s="70"/>
    </row>
    <row r="14" spans="1:25" x14ac:dyDescent="0.25">
      <c r="A14" s="11"/>
      <c r="B14" s="23" t="s">
        <v>41</v>
      </c>
      <c r="C14" s="14">
        <v>34</v>
      </c>
      <c r="D14" s="14"/>
      <c r="E14" s="14">
        <f t="shared" si="2"/>
        <v>8372</v>
      </c>
      <c r="F14" s="38">
        <v>4674</v>
      </c>
      <c r="G14" s="38">
        <v>3698</v>
      </c>
      <c r="H14" s="3"/>
      <c r="I14" s="14">
        <f t="shared" si="3"/>
        <v>484</v>
      </c>
      <c r="J14" s="38">
        <v>295</v>
      </c>
      <c r="K14" s="38">
        <v>189</v>
      </c>
      <c r="M14" s="14">
        <f>220+421</f>
        <v>641</v>
      </c>
      <c r="O14" s="33">
        <f t="shared" si="5"/>
        <v>17.297520661157026</v>
      </c>
      <c r="P14" s="33">
        <f t="shared" si="5"/>
        <v>15.844067796610169</v>
      </c>
      <c r="Q14" s="33">
        <f t="shared" si="5"/>
        <v>19.566137566137566</v>
      </c>
      <c r="R14" s="33"/>
      <c r="S14" s="13">
        <f t="shared" si="4"/>
        <v>13.060842433697347</v>
      </c>
      <c r="V14" s="72"/>
      <c r="W14" s="70"/>
    </row>
    <row r="15" spans="1:25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3254</v>
      </c>
      <c r="F15" s="39">
        <v>1534</v>
      </c>
      <c r="G15" s="39">
        <v>1720</v>
      </c>
      <c r="H15" s="27"/>
      <c r="I15" s="21">
        <f t="shared" si="3"/>
        <v>172</v>
      </c>
      <c r="J15" s="39">
        <v>75</v>
      </c>
      <c r="K15" s="39">
        <v>97</v>
      </c>
      <c r="L15" s="40"/>
      <c r="M15" s="21">
        <v>373</v>
      </c>
      <c r="N15" s="40"/>
      <c r="O15" s="41">
        <f>E15/I15</f>
        <v>18.918604651162791</v>
      </c>
      <c r="P15" s="41">
        <f>F15/J15</f>
        <v>20.453333333333333</v>
      </c>
      <c r="Q15" s="41">
        <f>G15/K15</f>
        <v>17.731958762886599</v>
      </c>
      <c r="R15" s="41"/>
      <c r="S15" s="22">
        <f t="shared" si="4"/>
        <v>8.7238605898123325</v>
      </c>
      <c r="T15" s="40"/>
      <c r="V15" s="72"/>
      <c r="W15" s="70"/>
    </row>
    <row r="16" spans="1:25" x14ac:dyDescent="0.25">
      <c r="A16" s="26" t="s">
        <v>35</v>
      </c>
      <c r="W16" s="70"/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21" x14ac:dyDescent="0.25">
      <c r="A18" s="26" t="s">
        <v>36</v>
      </c>
    </row>
    <row r="19" spans="1:21" x14ac:dyDescent="0.25">
      <c r="A19" s="26" t="s">
        <v>50</v>
      </c>
    </row>
    <row r="20" spans="1:21" x14ac:dyDescent="0.25">
      <c r="B20" s="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33"/>
      <c r="P20" s="33"/>
      <c r="Q20" s="33"/>
      <c r="R20" s="33"/>
      <c r="S20" s="33"/>
      <c r="T20" s="72"/>
      <c r="U20" s="72"/>
    </row>
  </sheetData>
  <mergeCells count="3">
    <mergeCell ref="E3:G3"/>
    <mergeCell ref="I3:K3"/>
    <mergeCell ref="O3:Q3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G6 K6 J12:K12 F12:G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2F62-54D6-4BCA-934E-FABAD174BD9B}">
  <dimension ref="A1:V20"/>
  <sheetViews>
    <sheetView showGridLines="0" workbookViewId="0">
      <selection activeCell="F5" sqref="F5:G5"/>
    </sheetView>
  </sheetViews>
  <sheetFormatPr defaultColWidth="9.140625" defaultRowHeight="15" x14ac:dyDescent="0.25"/>
  <cols>
    <col min="1" max="1" width="3.42578125" customWidth="1"/>
    <col min="2" max="2" width="17.4257812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</cols>
  <sheetData>
    <row r="1" spans="1:22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2" ht="23.45" customHeight="1" thickBot="1" x14ac:dyDescent="0.3">
      <c r="A2" s="1" t="s">
        <v>46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</row>
    <row r="4" spans="1:22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</row>
    <row r="5" spans="1:22" x14ac:dyDescent="0.25">
      <c r="A5" s="8" t="s">
        <v>22</v>
      </c>
      <c r="B5" s="8"/>
      <c r="C5" s="9">
        <f>SUM(C15,C6)</f>
        <v>121</v>
      </c>
      <c r="D5" s="9"/>
      <c r="E5" s="9">
        <f>SUM(E15,E6)</f>
        <v>25099</v>
      </c>
      <c r="F5" s="9">
        <f>SUM(F15,F6)</f>
        <v>13829</v>
      </c>
      <c r="G5" s="9">
        <f>SUM(G15,G6)</f>
        <v>11270</v>
      </c>
      <c r="H5" s="50"/>
      <c r="I5" s="9">
        <f>SUM(I15,I6)</f>
        <v>4223</v>
      </c>
      <c r="J5" s="9">
        <f>SUM(J15,J6)</f>
        <v>2341</v>
      </c>
      <c r="K5" s="9">
        <f>SUM(K15,K6)</f>
        <v>1882</v>
      </c>
      <c r="L5" s="51"/>
      <c r="M5" s="9">
        <f>SUM(M15,M6)</f>
        <v>5400</v>
      </c>
      <c r="N5" s="51"/>
      <c r="O5" s="52">
        <f>E5/I5</f>
        <v>5.9434051622069619</v>
      </c>
      <c r="P5" s="52">
        <f t="shared" ref="P5:Q5" si="0">F5/J5</f>
        <v>5.9073045706962839</v>
      </c>
      <c r="Q5" s="52">
        <f t="shared" si="0"/>
        <v>5.9883103081827844</v>
      </c>
      <c r="R5" s="52"/>
      <c r="S5" s="10">
        <f>E5/M5</f>
        <v>4.6479629629629633</v>
      </c>
      <c r="T5" s="51"/>
      <c r="V5" s="70"/>
    </row>
    <row r="6" spans="1:22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21751</v>
      </c>
      <c r="F6" s="12">
        <f>SUM(F7:F10,F11:F12)</f>
        <v>12286</v>
      </c>
      <c r="G6" s="12">
        <f>SUM(G7:G10,G11:G12)</f>
        <v>9465</v>
      </c>
      <c r="H6" s="3"/>
      <c r="I6" s="12">
        <f>SUM(I7:I10,I11:I12)</f>
        <v>4047</v>
      </c>
      <c r="J6" s="12">
        <f t="shared" ref="J6:K6" si="1">SUM(J7:J10,J11:J12)</f>
        <v>2251</v>
      </c>
      <c r="K6" s="12">
        <f t="shared" si="1"/>
        <v>1796</v>
      </c>
      <c r="M6" s="12">
        <f>SUM(M7:M10,M11:M12)</f>
        <v>5046</v>
      </c>
      <c r="O6" s="33">
        <f>E6/I6</f>
        <v>5.3745984680009879</v>
      </c>
      <c r="P6" s="33">
        <f>F6/J6</f>
        <v>5.4580186583740558</v>
      </c>
      <c r="Q6" s="33">
        <f>G6/K6</f>
        <v>5.2700445434298437</v>
      </c>
      <c r="R6" s="33"/>
      <c r="S6" s="13">
        <f>E6/M6</f>
        <v>4.3105430043598894</v>
      </c>
      <c r="V6" s="70"/>
    </row>
    <row r="7" spans="1:22" x14ac:dyDescent="0.25">
      <c r="A7" s="11"/>
      <c r="B7" s="3" t="s">
        <v>16</v>
      </c>
      <c r="C7" s="14">
        <v>2</v>
      </c>
      <c r="D7" s="14"/>
      <c r="E7" s="14">
        <f>SUM(F7:G7)</f>
        <v>238</v>
      </c>
      <c r="F7" s="34">
        <v>123</v>
      </c>
      <c r="G7" s="34">
        <v>115</v>
      </c>
      <c r="H7" s="3"/>
      <c r="I7" s="14">
        <f>SUM(J7:K7)</f>
        <v>397</v>
      </c>
      <c r="J7" s="34">
        <v>205</v>
      </c>
      <c r="K7" s="34">
        <v>192</v>
      </c>
      <c r="M7" s="14">
        <v>431</v>
      </c>
      <c r="O7" s="33">
        <f>E7/I7</f>
        <v>0.59949622166246852</v>
      </c>
      <c r="P7" s="33">
        <f>F7/J7</f>
        <v>0.6</v>
      </c>
      <c r="Q7" s="33">
        <f>G7/K7</f>
        <v>0.59895833333333337</v>
      </c>
      <c r="R7" s="33"/>
      <c r="S7" s="13">
        <f>E7/M7</f>
        <v>0.55220417633410668</v>
      </c>
      <c r="V7" s="70"/>
    </row>
    <row r="8" spans="1:22" x14ac:dyDescent="0.25">
      <c r="A8" s="11"/>
      <c r="B8" s="11" t="s">
        <v>33</v>
      </c>
      <c r="C8" s="14">
        <v>3</v>
      </c>
      <c r="D8" s="14"/>
      <c r="E8" s="14">
        <f t="shared" ref="E8:E15" si="2">SUM(F8:G8)</f>
        <v>471</v>
      </c>
      <c r="F8" s="35">
        <v>220</v>
      </c>
      <c r="G8" s="35">
        <v>251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V8" s="70"/>
    </row>
    <row r="9" spans="1:22" x14ac:dyDescent="0.25">
      <c r="A9" s="11"/>
      <c r="B9" s="11" t="s">
        <v>17</v>
      </c>
      <c r="C9" s="14">
        <v>6</v>
      </c>
      <c r="D9" s="14"/>
      <c r="E9" s="14">
        <f t="shared" si="2"/>
        <v>683</v>
      </c>
      <c r="F9" s="34">
        <v>239</v>
      </c>
      <c r="G9" s="34">
        <v>444</v>
      </c>
      <c r="H9" s="3"/>
      <c r="I9" s="14">
        <f t="shared" ref="I9:I15" si="3">SUM(J9:K9)</f>
        <v>351</v>
      </c>
      <c r="J9" s="34">
        <v>133</v>
      </c>
      <c r="K9" s="34">
        <v>218</v>
      </c>
      <c r="M9" s="14">
        <v>420</v>
      </c>
      <c r="O9" s="33">
        <f>E9/I9</f>
        <v>1.9458689458689458</v>
      </c>
      <c r="P9" s="33">
        <f>F9/J9</f>
        <v>1.7969924812030076</v>
      </c>
      <c r="Q9" s="33">
        <f>G9/K9</f>
        <v>2.0366972477064218</v>
      </c>
      <c r="R9" s="33"/>
      <c r="S9" s="13">
        <f t="shared" ref="S9:S15" si="4">E9/M9</f>
        <v>1.6261904761904762</v>
      </c>
      <c r="V9" s="70"/>
    </row>
    <row r="10" spans="1:22" x14ac:dyDescent="0.25">
      <c r="A10" s="11"/>
      <c r="B10" s="11" t="s">
        <v>18</v>
      </c>
      <c r="C10" s="14">
        <v>12</v>
      </c>
      <c r="D10" s="14"/>
      <c r="E10" s="14">
        <f t="shared" si="2"/>
        <v>1107</v>
      </c>
      <c r="F10" s="34">
        <v>1100</v>
      </c>
      <c r="G10" s="35">
        <v>7</v>
      </c>
      <c r="H10" s="3"/>
      <c r="I10" s="14">
        <f t="shared" si="3"/>
        <v>532</v>
      </c>
      <c r="J10" s="34">
        <v>528</v>
      </c>
      <c r="K10" s="35">
        <v>4</v>
      </c>
      <c r="M10" s="14">
        <v>626</v>
      </c>
      <c r="O10" s="33">
        <f t="shared" ref="O10:Q14" si="5">E10/I10</f>
        <v>2.0808270676691731</v>
      </c>
      <c r="P10" s="33">
        <f t="shared" si="5"/>
        <v>2.0833333333333335</v>
      </c>
      <c r="Q10" s="33">
        <f>G10/K10</f>
        <v>1.75</v>
      </c>
      <c r="R10" s="37"/>
      <c r="S10" s="13">
        <f t="shared" si="4"/>
        <v>1.7683706070287539</v>
      </c>
      <c r="V10" s="70"/>
    </row>
    <row r="11" spans="1:22" x14ac:dyDescent="0.25">
      <c r="A11" s="11"/>
      <c r="B11" s="11" t="s">
        <v>19</v>
      </c>
      <c r="C11" s="14">
        <v>20</v>
      </c>
      <c r="D11" s="14"/>
      <c r="E11" s="14">
        <f t="shared" si="2"/>
        <v>3616</v>
      </c>
      <c r="F11" s="38">
        <v>1635</v>
      </c>
      <c r="G11" s="38">
        <v>1981</v>
      </c>
      <c r="H11" s="3"/>
      <c r="I11" s="14">
        <f t="shared" si="3"/>
        <v>1212</v>
      </c>
      <c r="J11" s="38">
        <v>547</v>
      </c>
      <c r="K11" s="38">
        <v>665</v>
      </c>
      <c r="M11" s="14">
        <v>1508</v>
      </c>
      <c r="O11" s="33">
        <f t="shared" si="5"/>
        <v>2.9834983498349836</v>
      </c>
      <c r="P11" s="33">
        <f t="shared" si="5"/>
        <v>2.9890310786106031</v>
      </c>
      <c r="Q11" s="33">
        <f>G11/K11</f>
        <v>2.9789473684210526</v>
      </c>
      <c r="R11" s="33"/>
      <c r="S11" s="13">
        <f t="shared" si="4"/>
        <v>2.3978779840848805</v>
      </c>
      <c r="V11" s="70"/>
    </row>
    <row r="12" spans="1:22" x14ac:dyDescent="0.25">
      <c r="A12" s="11"/>
      <c r="B12" s="11" t="s">
        <v>44</v>
      </c>
      <c r="C12" s="14">
        <v>64</v>
      </c>
      <c r="D12" s="14"/>
      <c r="E12" s="14">
        <f t="shared" si="2"/>
        <v>15636</v>
      </c>
      <c r="F12" s="38">
        <f>SUM(F13:F14)</f>
        <v>8969</v>
      </c>
      <c r="G12" s="38">
        <f>SUM(G13:G14)</f>
        <v>6667</v>
      </c>
      <c r="H12" s="3"/>
      <c r="I12" s="14">
        <f t="shared" si="3"/>
        <v>1555</v>
      </c>
      <c r="J12" s="38">
        <f>SUM(J13:J14)</f>
        <v>838</v>
      </c>
      <c r="K12" s="38">
        <f>SUM(K13:K14)</f>
        <v>717</v>
      </c>
      <c r="L12" s="38"/>
      <c r="M12" s="38">
        <f t="shared" ref="M12" si="6">SUM(M13:M14)</f>
        <v>2061</v>
      </c>
      <c r="O12" s="33">
        <f t="shared" si="5"/>
        <v>10.055305466237941</v>
      </c>
      <c r="P12" s="33">
        <f t="shared" si="5"/>
        <v>10.702863961813842</v>
      </c>
      <c r="Q12" s="33">
        <f>G12/K12</f>
        <v>9.2984658298465828</v>
      </c>
      <c r="R12" s="33"/>
      <c r="S12" s="13">
        <f t="shared" si="4"/>
        <v>7.5866084425036391</v>
      </c>
      <c r="V12" s="70"/>
    </row>
    <row r="13" spans="1:22" x14ac:dyDescent="0.25">
      <c r="A13" s="11"/>
      <c r="B13" s="23" t="s">
        <v>40</v>
      </c>
      <c r="C13" s="14">
        <v>30</v>
      </c>
      <c r="D13" s="14"/>
      <c r="E13" s="14">
        <f t="shared" si="2"/>
        <v>6851</v>
      </c>
      <c r="F13" s="38">
        <v>3450</v>
      </c>
      <c r="G13" s="38">
        <v>3401</v>
      </c>
      <c r="H13" s="3"/>
      <c r="I13" s="14">
        <f t="shared" si="3"/>
        <v>1071</v>
      </c>
      <c r="J13" s="38">
        <v>531</v>
      </c>
      <c r="K13" s="38">
        <v>540</v>
      </c>
      <c r="M13" s="14">
        <v>1550</v>
      </c>
      <c r="O13" s="33">
        <f t="shared" si="5"/>
        <v>6.3968253968253972</v>
      </c>
      <c r="P13" s="33">
        <f t="shared" si="5"/>
        <v>6.4971751412429377</v>
      </c>
      <c r="Q13" s="33">
        <f t="shared" si="5"/>
        <v>6.2981481481481483</v>
      </c>
      <c r="R13" s="33"/>
      <c r="S13" s="13">
        <f t="shared" si="4"/>
        <v>4.42</v>
      </c>
      <c r="V13" s="70"/>
    </row>
    <row r="14" spans="1:22" x14ac:dyDescent="0.25">
      <c r="A14" s="11"/>
      <c r="B14" s="23" t="s">
        <v>41</v>
      </c>
      <c r="C14" s="14">
        <v>34</v>
      </c>
      <c r="D14" s="14"/>
      <c r="E14" s="14">
        <f t="shared" si="2"/>
        <v>8785</v>
      </c>
      <c r="F14" s="38">
        <f>2034+3485</f>
        <v>5519</v>
      </c>
      <c r="G14" s="38">
        <f>1397+1869</f>
        <v>3266</v>
      </c>
      <c r="H14" s="3"/>
      <c r="I14" s="14">
        <f t="shared" si="3"/>
        <v>484</v>
      </c>
      <c r="J14" s="38">
        <f>101+206</f>
        <v>307</v>
      </c>
      <c r="K14" s="38">
        <f>74+103</f>
        <v>177</v>
      </c>
      <c r="M14" s="14">
        <f>226+285</f>
        <v>511</v>
      </c>
      <c r="O14" s="33">
        <f t="shared" si="5"/>
        <v>18.150826446280991</v>
      </c>
      <c r="P14" s="33">
        <f t="shared" si="5"/>
        <v>17.977198697068403</v>
      </c>
      <c r="Q14" s="33">
        <f t="shared" si="5"/>
        <v>18.451977401129945</v>
      </c>
      <c r="R14" s="33"/>
      <c r="S14" s="13">
        <f t="shared" si="4"/>
        <v>17.19178082191781</v>
      </c>
      <c r="V14" s="70"/>
    </row>
    <row r="15" spans="1:22" ht="15.75" thickBot="1" x14ac:dyDescent="0.3">
      <c r="A15" s="30" t="s">
        <v>21</v>
      </c>
      <c r="B15" s="19"/>
      <c r="C15" s="21">
        <v>14</v>
      </c>
      <c r="D15" s="21"/>
      <c r="E15" s="21">
        <f t="shared" si="2"/>
        <v>3348</v>
      </c>
      <c r="F15" s="39">
        <v>1543</v>
      </c>
      <c r="G15" s="39">
        <v>1805</v>
      </c>
      <c r="H15" s="27"/>
      <c r="I15" s="21">
        <f t="shared" si="3"/>
        <v>176</v>
      </c>
      <c r="J15" s="39">
        <v>90</v>
      </c>
      <c r="K15" s="39">
        <v>86</v>
      </c>
      <c r="L15" s="40"/>
      <c r="M15" s="21">
        <v>354</v>
      </c>
      <c r="N15" s="40"/>
      <c r="O15" s="41">
        <f>E15/I15</f>
        <v>19.022727272727273</v>
      </c>
      <c r="P15" s="41">
        <f>F15/J15</f>
        <v>17.144444444444446</v>
      </c>
      <c r="Q15" s="41">
        <f>G15/K15</f>
        <v>20.988372093023255</v>
      </c>
      <c r="R15" s="41"/>
      <c r="S15" s="22">
        <f t="shared" si="4"/>
        <v>9.4576271186440675</v>
      </c>
      <c r="T15" s="40"/>
      <c r="V15" s="70"/>
    </row>
    <row r="16" spans="1:22" x14ac:dyDescent="0.25">
      <c r="A16" s="26" t="s">
        <v>35</v>
      </c>
    </row>
    <row r="17" spans="1:19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</row>
    <row r="18" spans="1:19" x14ac:dyDescent="0.25">
      <c r="A18" s="26" t="s">
        <v>36</v>
      </c>
    </row>
    <row r="19" spans="1:19" x14ac:dyDescent="0.25">
      <c r="A19" s="26" t="s">
        <v>47</v>
      </c>
    </row>
    <row r="20" spans="1:19" x14ac:dyDescent="0.25">
      <c r="B20" s="3"/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3F6B-4A06-4EE6-A844-11A208F02E50}">
  <dimension ref="A1:U21"/>
  <sheetViews>
    <sheetView showGridLines="0" workbookViewId="0">
      <selection activeCell="J29" sqref="J29"/>
    </sheetView>
  </sheetViews>
  <sheetFormatPr defaultColWidth="9.140625" defaultRowHeight="15" x14ac:dyDescent="0.25"/>
  <cols>
    <col min="1" max="1" width="3.42578125" customWidth="1"/>
    <col min="2" max="2" width="17.7109375" customWidth="1"/>
    <col min="3" max="3" width="6.42578125" customWidth="1"/>
    <col min="4" max="4" width="1.7109375" customWidth="1"/>
    <col min="5" max="5" width="7.28515625" customWidth="1"/>
    <col min="6" max="7" width="7" customWidth="1"/>
    <col min="8" max="8" width="1.5703125" customWidth="1"/>
    <col min="9" max="11" width="6.5703125" customWidth="1"/>
    <col min="12" max="12" width="1.85546875" customWidth="1"/>
    <col min="13" max="13" width="7" customWidth="1"/>
    <col min="14" max="14" width="1" customWidth="1"/>
    <col min="15" max="15" width="6.140625" customWidth="1"/>
    <col min="16" max="16" width="6.42578125" customWidth="1"/>
    <col min="17" max="17" width="5.5703125" customWidth="1"/>
    <col min="18" max="18" width="1.140625" customWidth="1"/>
    <col min="19" max="19" width="9.140625" customWidth="1"/>
    <col min="20" max="20" width="1.42578125" customWidth="1"/>
    <col min="21" max="21" width="7.28515625" customWidth="1"/>
  </cols>
  <sheetData>
    <row r="1" spans="1:21" x14ac:dyDescent="0.25">
      <c r="A1" s="31" t="s">
        <v>34</v>
      </c>
      <c r="C1" s="2"/>
      <c r="D1" s="2"/>
      <c r="E1" s="2"/>
      <c r="F1" s="2"/>
      <c r="G1" s="2"/>
      <c r="H1" s="2"/>
      <c r="I1" s="2"/>
      <c r="J1" s="2"/>
    </row>
    <row r="2" spans="1:21" ht="23.45" customHeight="1" thickBot="1" x14ac:dyDescent="0.3">
      <c r="A2" s="1" t="s">
        <v>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1</v>
      </c>
      <c r="B3" s="5"/>
      <c r="C3" s="6" t="s">
        <v>2</v>
      </c>
      <c r="D3" s="6"/>
      <c r="E3" s="117" t="s">
        <v>11</v>
      </c>
      <c r="F3" s="117"/>
      <c r="G3" s="117"/>
      <c r="H3" s="6"/>
      <c r="I3" s="117" t="s">
        <v>13</v>
      </c>
      <c r="J3" s="117"/>
      <c r="K3" s="117"/>
      <c r="L3" s="6"/>
      <c r="M3" s="17" t="s">
        <v>2</v>
      </c>
      <c r="N3" s="5"/>
      <c r="O3" s="117" t="s">
        <v>14</v>
      </c>
      <c r="P3" s="117"/>
      <c r="Q3" s="117"/>
      <c r="R3" s="17"/>
      <c r="S3" s="6" t="s">
        <v>4</v>
      </c>
      <c r="T3" s="6"/>
      <c r="U3" s="6" t="s">
        <v>3</v>
      </c>
    </row>
    <row r="4" spans="1:21" x14ac:dyDescent="0.25">
      <c r="A4" s="24"/>
      <c r="B4" s="7"/>
      <c r="C4" s="25" t="s">
        <v>10</v>
      </c>
      <c r="D4" s="25"/>
      <c r="E4" s="25" t="s">
        <v>12</v>
      </c>
      <c r="F4" s="25" t="s">
        <v>7</v>
      </c>
      <c r="G4" s="25" t="s">
        <v>8</v>
      </c>
      <c r="H4" s="7"/>
      <c r="I4" s="25" t="s">
        <v>12</v>
      </c>
      <c r="J4" s="25" t="s">
        <v>7</v>
      </c>
      <c r="K4" s="25" t="s">
        <v>8</v>
      </c>
      <c r="L4" s="25"/>
      <c r="M4" s="28" t="s">
        <v>31</v>
      </c>
      <c r="N4" s="25"/>
      <c r="O4" s="25" t="s">
        <v>12</v>
      </c>
      <c r="P4" s="25" t="s">
        <v>7</v>
      </c>
      <c r="Q4" s="25" t="s">
        <v>8</v>
      </c>
      <c r="R4" s="25"/>
      <c r="S4" s="25" t="s">
        <v>5</v>
      </c>
      <c r="T4" s="32"/>
      <c r="U4" s="25" t="s">
        <v>42</v>
      </c>
    </row>
    <row r="5" spans="1:21" x14ac:dyDescent="0.25">
      <c r="A5" s="8" t="s">
        <v>22</v>
      </c>
      <c r="B5" s="8"/>
      <c r="C5" s="9">
        <f>SUM(C15,C6)</f>
        <v>121</v>
      </c>
      <c r="D5" s="9"/>
      <c r="E5" s="9">
        <f>SUM(E15,E6)</f>
        <v>27643</v>
      </c>
      <c r="F5" s="9">
        <f>SUM(F15,F6)</f>
        <v>13977</v>
      </c>
      <c r="G5" s="9">
        <f>SUM(G15,G6)</f>
        <v>13666</v>
      </c>
      <c r="H5" s="50"/>
      <c r="I5" s="9">
        <f>SUM(I15,I6)</f>
        <v>4446</v>
      </c>
      <c r="J5" s="9">
        <f>SUM(J15,J6)</f>
        <v>2500</v>
      </c>
      <c r="K5" s="9">
        <f>SUM(K15,K6)</f>
        <v>1946</v>
      </c>
      <c r="L5" s="51"/>
      <c r="M5" s="9">
        <f>SUM(M15,M6)</f>
        <v>5311</v>
      </c>
      <c r="N5" s="51"/>
      <c r="O5" s="52">
        <f>E5/I5</f>
        <v>6.2174988753936127</v>
      </c>
      <c r="P5" s="52">
        <f t="shared" ref="P5:Q5" si="0">F5/J5</f>
        <v>5.5907999999999998</v>
      </c>
      <c r="Q5" s="52">
        <f t="shared" si="0"/>
        <v>7.0226104830421381</v>
      </c>
      <c r="R5" s="52"/>
      <c r="S5" s="10">
        <f>E5/M5</f>
        <v>5.2048578422142722</v>
      </c>
      <c r="T5" s="51"/>
      <c r="U5" s="63">
        <v>74</v>
      </c>
    </row>
    <row r="6" spans="1:21" x14ac:dyDescent="0.25">
      <c r="A6" s="11" t="s">
        <v>15</v>
      </c>
      <c r="B6" s="11"/>
      <c r="C6" s="12">
        <f>SUM(C7:C10,C11:C12)</f>
        <v>107</v>
      </c>
      <c r="D6" s="12"/>
      <c r="E6" s="12">
        <f>SUM(E7:E10,E11:E12)</f>
        <v>24556</v>
      </c>
      <c r="F6" s="12">
        <f>SUM(F7:F10,F11:F12)</f>
        <v>12727</v>
      </c>
      <c r="G6" s="12">
        <f>SUM(G7:G10,G11:G12)</f>
        <v>11829</v>
      </c>
      <c r="H6" s="3"/>
      <c r="I6" s="12">
        <f>SUM(I7:I10,I11:I12)</f>
        <v>4257</v>
      </c>
      <c r="J6" s="12">
        <f t="shared" ref="J6:K6" si="1">SUM(J7:J10,J11:J12)</f>
        <v>2422</v>
      </c>
      <c r="K6" s="12">
        <f t="shared" si="1"/>
        <v>1835</v>
      </c>
      <c r="M6" s="12">
        <f>SUM(M7:M10,M11:M12)</f>
        <v>4951</v>
      </c>
      <c r="O6" s="33">
        <f>E6/I6</f>
        <v>5.7683814893117216</v>
      </c>
      <c r="P6" s="33">
        <f>F6/J6</f>
        <v>5.2547481420313789</v>
      </c>
      <c r="Q6" s="33">
        <f>G6/K6</f>
        <v>6.4463215258855584</v>
      </c>
      <c r="R6" s="33"/>
      <c r="S6" s="13">
        <f>E6/M6</f>
        <v>4.9598060997778228</v>
      </c>
      <c r="U6" s="12">
        <v>75.3</v>
      </c>
    </row>
    <row r="7" spans="1:21" x14ac:dyDescent="0.25">
      <c r="A7" s="11"/>
      <c r="B7" s="3" t="s">
        <v>16</v>
      </c>
      <c r="C7" s="14">
        <v>2</v>
      </c>
      <c r="D7" s="14"/>
      <c r="E7" s="14">
        <f>SUM(F7:G7)</f>
        <v>261</v>
      </c>
      <c r="F7" s="34">
        <v>157</v>
      </c>
      <c r="G7" s="34">
        <v>104</v>
      </c>
      <c r="H7" s="3"/>
      <c r="I7" s="14">
        <f>SUM(J7:K7)</f>
        <v>402</v>
      </c>
      <c r="J7" s="34">
        <v>220</v>
      </c>
      <c r="K7" s="34">
        <v>182</v>
      </c>
      <c r="M7" s="14">
        <v>453</v>
      </c>
      <c r="O7" s="33">
        <f>E7/I7</f>
        <v>0.64925373134328357</v>
      </c>
      <c r="P7" s="33">
        <f>F7/J7</f>
        <v>0.71363636363636362</v>
      </c>
      <c r="Q7" s="33">
        <f>G7/K7</f>
        <v>0.5714285714285714</v>
      </c>
      <c r="R7" s="33"/>
      <c r="S7" s="13">
        <f>E7/M7</f>
        <v>0.57615894039735094</v>
      </c>
      <c r="U7" s="12">
        <v>71</v>
      </c>
    </row>
    <row r="8" spans="1:21" x14ac:dyDescent="0.25">
      <c r="A8" s="11"/>
      <c r="B8" s="11" t="s">
        <v>33</v>
      </c>
      <c r="C8" s="14">
        <v>3</v>
      </c>
      <c r="D8" s="14"/>
      <c r="E8" s="14">
        <f t="shared" ref="E8:E14" si="2">SUM(F8:G8)</f>
        <v>436</v>
      </c>
      <c r="F8" s="35">
        <v>131</v>
      </c>
      <c r="G8" s="35">
        <v>305</v>
      </c>
      <c r="H8" s="3"/>
      <c r="I8" s="16" t="s">
        <v>6</v>
      </c>
      <c r="J8" s="35" t="s">
        <v>6</v>
      </c>
      <c r="K8" s="16" t="s">
        <v>6</v>
      </c>
      <c r="L8" s="35"/>
      <c r="M8" s="16" t="s">
        <v>6</v>
      </c>
      <c r="O8" s="36" t="s">
        <v>6</v>
      </c>
      <c r="P8" s="36" t="s">
        <v>6</v>
      </c>
      <c r="Q8" s="36" t="s">
        <v>6</v>
      </c>
      <c r="R8" s="36"/>
      <c r="S8" s="15" t="s">
        <v>6</v>
      </c>
      <c r="U8" s="65" t="s">
        <v>6</v>
      </c>
    </row>
    <row r="9" spans="1:21" x14ac:dyDescent="0.25">
      <c r="A9" s="11"/>
      <c r="B9" s="11" t="s">
        <v>17</v>
      </c>
      <c r="C9" s="14">
        <v>6</v>
      </c>
      <c r="D9" s="14"/>
      <c r="E9" s="14">
        <f t="shared" si="2"/>
        <v>576</v>
      </c>
      <c r="F9" s="34">
        <v>306</v>
      </c>
      <c r="G9" s="34">
        <v>270</v>
      </c>
      <c r="H9" s="3"/>
      <c r="I9" s="14">
        <f t="shared" ref="I9:I14" si="3">SUM(J9:K9)</f>
        <v>374</v>
      </c>
      <c r="J9" s="34">
        <v>157</v>
      </c>
      <c r="K9" s="34">
        <v>217</v>
      </c>
      <c r="M9" s="14">
        <v>373</v>
      </c>
      <c r="O9" s="33">
        <f>E9/I9</f>
        <v>1.5401069518716577</v>
      </c>
      <c r="P9" s="33">
        <f>F9/J9</f>
        <v>1.9490445859872612</v>
      </c>
      <c r="Q9" s="33">
        <f>G9/K9</f>
        <v>1.2442396313364055</v>
      </c>
      <c r="R9" s="33"/>
      <c r="S9" s="13">
        <f t="shared" ref="S9:S15" si="4">E9/M9</f>
        <v>1.5442359249329758</v>
      </c>
      <c r="U9" s="61">
        <v>37</v>
      </c>
    </row>
    <row r="10" spans="1:21" x14ac:dyDescent="0.25">
      <c r="A10" s="11"/>
      <c r="B10" s="11" t="s">
        <v>18</v>
      </c>
      <c r="C10" s="14">
        <v>12</v>
      </c>
      <c r="D10" s="14"/>
      <c r="E10" s="14">
        <f t="shared" si="2"/>
        <v>1407</v>
      </c>
      <c r="F10" s="34">
        <v>1407</v>
      </c>
      <c r="G10" s="35" t="s">
        <v>9</v>
      </c>
      <c r="H10" s="3"/>
      <c r="I10" s="14">
        <f t="shared" si="3"/>
        <v>571</v>
      </c>
      <c r="J10" s="34">
        <v>571</v>
      </c>
      <c r="K10" s="35" t="s">
        <v>9</v>
      </c>
      <c r="M10" s="14">
        <v>565</v>
      </c>
      <c r="O10" s="33">
        <f t="shared" ref="O10:P12" si="5">E10/I10</f>
        <v>2.4640980735551663</v>
      </c>
      <c r="P10" s="33">
        <f t="shared" si="5"/>
        <v>2.4640980735551663</v>
      </c>
      <c r="Q10" s="37" t="s">
        <v>9</v>
      </c>
      <c r="R10" s="37"/>
      <c r="S10" s="13">
        <f t="shared" si="4"/>
        <v>2.4902654867256637</v>
      </c>
      <c r="U10" s="12">
        <v>43</v>
      </c>
    </row>
    <row r="11" spans="1:21" x14ac:dyDescent="0.25">
      <c r="A11" s="11"/>
      <c r="B11" s="11" t="s">
        <v>19</v>
      </c>
      <c r="C11" s="14">
        <v>20</v>
      </c>
      <c r="D11" s="14"/>
      <c r="E11" s="14">
        <f t="shared" si="2"/>
        <v>3785</v>
      </c>
      <c r="F11" s="38">
        <v>1814</v>
      </c>
      <c r="G11" s="38">
        <v>1971</v>
      </c>
      <c r="H11" s="3"/>
      <c r="I11" s="14">
        <f t="shared" si="3"/>
        <v>1336</v>
      </c>
      <c r="J11" s="38">
        <v>644</v>
      </c>
      <c r="K11" s="38">
        <v>692</v>
      </c>
      <c r="M11" s="14">
        <v>1236</v>
      </c>
      <c r="O11" s="33">
        <f t="shared" si="5"/>
        <v>2.8330838323353293</v>
      </c>
      <c r="P11" s="33">
        <f t="shared" si="5"/>
        <v>2.8167701863354035</v>
      </c>
      <c r="Q11" s="33">
        <f>G11/K11</f>
        <v>2.848265895953757</v>
      </c>
      <c r="R11" s="33"/>
      <c r="S11" s="13">
        <f t="shared" si="4"/>
        <v>3.0622977346278315</v>
      </c>
      <c r="U11" s="12">
        <v>69</v>
      </c>
    </row>
    <row r="12" spans="1:21" x14ac:dyDescent="0.25">
      <c r="A12" s="11"/>
      <c r="B12" s="11" t="s">
        <v>44</v>
      </c>
      <c r="C12" s="14">
        <v>64</v>
      </c>
      <c r="D12" s="14"/>
      <c r="E12" s="14">
        <f t="shared" si="2"/>
        <v>18091</v>
      </c>
      <c r="F12" s="38">
        <v>8912</v>
      </c>
      <c r="G12" s="38">
        <v>9179</v>
      </c>
      <c r="H12" s="3"/>
      <c r="I12" s="14">
        <f t="shared" si="3"/>
        <v>1574</v>
      </c>
      <c r="J12" s="38">
        <v>830</v>
      </c>
      <c r="K12" s="38">
        <v>744</v>
      </c>
      <c r="M12" s="14">
        <v>2324</v>
      </c>
      <c r="O12" s="33">
        <f t="shared" si="5"/>
        <v>11.493646759847522</v>
      </c>
      <c r="P12" s="33">
        <f t="shared" si="5"/>
        <v>10.737349397590361</v>
      </c>
      <c r="Q12" s="33">
        <f>G12/K12</f>
        <v>12.33736559139785</v>
      </c>
      <c r="R12" s="33"/>
      <c r="S12" s="13">
        <f t="shared" si="4"/>
        <v>7.7844234079173837</v>
      </c>
      <c r="U12" s="12">
        <v>87</v>
      </c>
    </row>
    <row r="13" spans="1:21" x14ac:dyDescent="0.25">
      <c r="A13" s="11"/>
      <c r="B13" s="23" t="s">
        <v>40</v>
      </c>
      <c r="C13" s="14">
        <v>30</v>
      </c>
      <c r="D13" s="14"/>
      <c r="E13" s="14">
        <f t="shared" si="2"/>
        <v>7811</v>
      </c>
      <c r="F13" s="38">
        <v>3421</v>
      </c>
      <c r="G13" s="38">
        <v>4390</v>
      </c>
      <c r="H13" s="3"/>
      <c r="I13" s="14">
        <f t="shared" si="3"/>
        <v>1032</v>
      </c>
      <c r="J13" s="38">
        <v>516</v>
      </c>
      <c r="K13" s="38">
        <v>516</v>
      </c>
      <c r="M13" s="14">
        <v>1545</v>
      </c>
      <c r="O13" s="33">
        <f t="shared" ref="O13:O14" si="6">E13/I13</f>
        <v>7.5687984496124034</v>
      </c>
      <c r="P13" s="33">
        <f t="shared" ref="P13:P14" si="7">F13/J13</f>
        <v>6.6298449612403099</v>
      </c>
      <c r="Q13" s="33">
        <f t="shared" ref="Q13:Q14" si="8">G13/K13</f>
        <v>8.5077519379844961</v>
      </c>
      <c r="R13" s="33"/>
      <c r="S13" s="13">
        <f t="shared" ref="S13:S14" si="9">E13/M13</f>
        <v>5.0556634304207115</v>
      </c>
      <c r="U13" s="61" t="s">
        <v>43</v>
      </c>
    </row>
    <row r="14" spans="1:21" x14ac:dyDescent="0.25">
      <c r="A14" s="11"/>
      <c r="B14" s="23" t="s">
        <v>41</v>
      </c>
      <c r="C14" s="14">
        <v>34</v>
      </c>
      <c r="D14" s="14"/>
      <c r="E14" s="14">
        <f t="shared" si="2"/>
        <v>10280</v>
      </c>
      <c r="F14" s="38">
        <f>2407+3084</f>
        <v>5491</v>
      </c>
      <c r="G14" s="38">
        <f>2668+2121</f>
        <v>4789</v>
      </c>
      <c r="H14" s="3"/>
      <c r="I14" s="14">
        <f t="shared" si="3"/>
        <v>542</v>
      </c>
      <c r="J14" s="38">
        <f>115+199</f>
        <v>314</v>
      </c>
      <c r="K14" s="38">
        <f>102+126</f>
        <v>228</v>
      </c>
      <c r="M14" s="14">
        <f>263+516</f>
        <v>779</v>
      </c>
      <c r="O14" s="33">
        <f t="shared" si="6"/>
        <v>18.966789667896681</v>
      </c>
      <c r="P14" s="33">
        <f t="shared" si="7"/>
        <v>17.487261146496817</v>
      </c>
      <c r="Q14" s="33">
        <f t="shared" si="8"/>
        <v>21.004385964912281</v>
      </c>
      <c r="R14" s="33"/>
      <c r="S14" s="13">
        <f t="shared" si="9"/>
        <v>13.196405648267008</v>
      </c>
      <c r="U14" s="61" t="s">
        <v>43</v>
      </c>
    </row>
    <row r="15" spans="1:21" ht="15.75" thickBot="1" x14ac:dyDescent="0.3">
      <c r="A15" s="30" t="s">
        <v>21</v>
      </c>
      <c r="B15" s="19"/>
      <c r="C15" s="21">
        <v>14</v>
      </c>
      <c r="D15" s="21"/>
      <c r="E15" s="21">
        <f t="shared" ref="E15" si="10">SUM(F15:G15)</f>
        <v>3087</v>
      </c>
      <c r="F15" s="39">
        <v>1250</v>
      </c>
      <c r="G15" s="39">
        <v>1837</v>
      </c>
      <c r="H15" s="27"/>
      <c r="I15" s="21">
        <f t="shared" ref="I15" si="11">SUM(J15:K15)</f>
        <v>189</v>
      </c>
      <c r="J15" s="39">
        <v>78</v>
      </c>
      <c r="K15" s="39">
        <v>111</v>
      </c>
      <c r="L15" s="40"/>
      <c r="M15" s="21">
        <v>360</v>
      </c>
      <c r="N15" s="40"/>
      <c r="O15" s="41">
        <f>E15/I15</f>
        <v>16.333333333333332</v>
      </c>
      <c r="P15" s="41">
        <f>F15/J15</f>
        <v>16.025641025641026</v>
      </c>
      <c r="Q15" s="41">
        <f>G15/K15</f>
        <v>16.54954954954955</v>
      </c>
      <c r="R15" s="41"/>
      <c r="S15" s="22">
        <f t="shared" si="4"/>
        <v>8.5749999999999993</v>
      </c>
      <c r="T15" s="40"/>
      <c r="U15" s="64">
        <v>67</v>
      </c>
    </row>
    <row r="16" spans="1:21" x14ac:dyDescent="0.25">
      <c r="A16" s="26" t="s">
        <v>35</v>
      </c>
    </row>
    <row r="17" spans="1:21" x14ac:dyDescent="0.25">
      <c r="A17" s="26" t="s">
        <v>45</v>
      </c>
      <c r="B17" s="3"/>
      <c r="C17" s="14"/>
      <c r="D17" s="14"/>
      <c r="E17" s="14"/>
      <c r="F17" s="38"/>
      <c r="G17" s="38"/>
      <c r="H17" s="3"/>
      <c r="I17" s="14"/>
      <c r="J17" s="38"/>
      <c r="K17" s="38"/>
      <c r="M17" s="14"/>
      <c r="O17" s="33"/>
      <c r="P17" s="33"/>
      <c r="Q17" s="33"/>
      <c r="R17" s="33"/>
      <c r="S17" s="13"/>
      <c r="U17" s="13"/>
    </row>
    <row r="18" spans="1:21" x14ac:dyDescent="0.25">
      <c r="A18" s="26" t="s">
        <v>36</v>
      </c>
    </row>
    <row r="19" spans="1:21" x14ac:dyDescent="0.25">
      <c r="A19" s="26" t="s">
        <v>32</v>
      </c>
    </row>
    <row r="20" spans="1:21" x14ac:dyDescent="0.25">
      <c r="B20" s="3"/>
    </row>
    <row r="21" spans="1:21" x14ac:dyDescent="0.25">
      <c r="F21" s="59"/>
      <c r="G21" s="59"/>
      <c r="H21" s="59">
        <f t="shared" ref="H21" si="12">SUM(H7:H15)</f>
        <v>0</v>
      </c>
    </row>
  </sheetData>
  <mergeCells count="3">
    <mergeCell ref="E3:G3"/>
    <mergeCell ref="I3:K3"/>
    <mergeCell ref="O3:Q3"/>
  </mergeCells>
  <pageMargins left="0.11811023622047245" right="0.11811023622047245" top="0.74803149606299213" bottom="0.74803149606299213" header="0.31496062992125984" footer="0.31496062992125984"/>
  <pageSetup paperSize="9" orientation="landscape" r:id="rId1"/>
  <ignoredErrors>
    <ignoredError sqref="G6 K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Anna Lind-Bengtsson</cp:lastModifiedBy>
  <cp:lastPrinted>2023-08-17T10:51:15Z</cp:lastPrinted>
  <dcterms:created xsi:type="dcterms:W3CDTF">2017-11-03T08:26:41Z</dcterms:created>
  <dcterms:modified xsi:type="dcterms:W3CDTF">2025-08-11T10:21:40Z</dcterms:modified>
</cp:coreProperties>
</file>