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28ED70BA-0729-4593-A134-2A7E36B77837}" xr6:coauthVersionLast="47" xr6:coauthVersionMax="47" xr10:uidLastSave="{00000000-0000-0000-0000-000000000000}"/>
  <bookViews>
    <workbookView xWindow="-57720" yWindow="-1920" windowWidth="29040" windowHeight="17520" xr2:uid="{53517712-A794-46B4-99F2-FB0DEC314772}"/>
  </bookViews>
  <sheets>
    <sheet name="2024" sheetId="5" r:id="rId1"/>
    <sheet name="2023" sheetId="4" r:id="rId2"/>
    <sheet name="2022" sheetId="3" r:id="rId3"/>
    <sheet name="2021" sheetId="2" r:id="rId4"/>
    <sheet name="2020" sheetId="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5" l="1"/>
  <c r="I20" i="5"/>
  <c r="I22" i="5"/>
  <c r="I19" i="5"/>
  <c r="I18" i="5"/>
  <c r="I24" i="5"/>
  <c r="I16" i="5"/>
  <c r="I15" i="5"/>
  <c r="I14" i="5"/>
  <c r="I13" i="5"/>
  <c r="I11" i="5"/>
  <c r="I10" i="5"/>
  <c r="I9" i="5"/>
  <c r="I8" i="5"/>
  <c r="G24" i="5"/>
  <c r="F24" i="5"/>
  <c r="G23" i="5"/>
  <c r="F23" i="5"/>
  <c r="G22" i="5"/>
  <c r="F22" i="5"/>
  <c r="G21" i="5"/>
  <c r="F21" i="5"/>
  <c r="G20" i="5"/>
  <c r="F20" i="5"/>
  <c r="G19" i="5"/>
  <c r="F19" i="5"/>
  <c r="D18" i="5"/>
  <c r="G18" i="5" s="1"/>
  <c r="C18" i="5"/>
  <c r="G16" i="5"/>
  <c r="F16" i="5"/>
  <c r="G15" i="5"/>
  <c r="F15" i="5"/>
  <c r="G14" i="5"/>
  <c r="F14" i="5"/>
  <c r="D13" i="5"/>
  <c r="C13" i="5"/>
  <c r="F13" i="5" s="1"/>
  <c r="G11" i="5"/>
  <c r="F11" i="5"/>
  <c r="G10" i="5"/>
  <c r="F10" i="5"/>
  <c r="G9" i="5"/>
  <c r="F9" i="5"/>
  <c r="D8" i="5"/>
  <c r="G8" i="5" s="1"/>
  <c r="C8" i="5"/>
  <c r="G13" i="5" l="1"/>
  <c r="F8" i="5"/>
  <c r="F18" i="5"/>
  <c r="I24" i="4" l="1"/>
  <c r="I22" i="4"/>
  <c r="I21" i="4"/>
  <c r="I20" i="4"/>
  <c r="I19" i="4"/>
  <c r="I18" i="4"/>
  <c r="I16" i="4"/>
  <c r="I15" i="4"/>
  <c r="I14" i="4"/>
  <c r="I13" i="4"/>
  <c r="I11" i="4"/>
  <c r="I10" i="4"/>
  <c r="I9" i="4"/>
  <c r="I8" i="4"/>
  <c r="G24" i="4"/>
  <c r="F24" i="4"/>
  <c r="G23" i="4"/>
  <c r="F23" i="4"/>
  <c r="G22" i="4"/>
  <c r="F22" i="4"/>
  <c r="G21" i="4"/>
  <c r="F21" i="4"/>
  <c r="G20" i="4"/>
  <c r="F20" i="4"/>
  <c r="G19" i="4"/>
  <c r="F19" i="4"/>
  <c r="D18" i="4"/>
  <c r="G18" i="4" s="1"/>
  <c r="C18" i="4"/>
  <c r="G16" i="4"/>
  <c r="F16" i="4"/>
  <c r="G15" i="4"/>
  <c r="F15" i="4"/>
  <c r="G14" i="4"/>
  <c r="F14" i="4"/>
  <c r="D13" i="4"/>
  <c r="G13" i="4" s="1"/>
  <c r="C13" i="4"/>
  <c r="F13" i="4" s="1"/>
  <c r="G11" i="4"/>
  <c r="F11" i="4"/>
  <c r="G10" i="4"/>
  <c r="F10" i="4"/>
  <c r="G9" i="4"/>
  <c r="F9" i="4"/>
  <c r="D8" i="4"/>
  <c r="G8" i="4" s="1"/>
  <c r="C8" i="4"/>
  <c r="F8" i="4" s="1"/>
  <c r="I24" i="3"/>
  <c r="I22" i="3"/>
  <c r="I21" i="3"/>
  <c r="I20" i="3"/>
  <c r="I19" i="3"/>
  <c r="I18" i="3"/>
  <c r="I16" i="3"/>
  <c r="I15" i="3"/>
  <c r="I14" i="3"/>
  <c r="I11" i="3"/>
  <c r="I10" i="3"/>
  <c r="I9" i="3"/>
  <c r="I8" i="3"/>
  <c r="F18" i="4" l="1"/>
  <c r="G24" i="3"/>
  <c r="F24" i="3"/>
  <c r="G23" i="3"/>
  <c r="F23" i="3"/>
  <c r="G22" i="3"/>
  <c r="F22" i="3"/>
  <c r="G21" i="3"/>
  <c r="F21" i="3"/>
  <c r="G20" i="3"/>
  <c r="F20" i="3"/>
  <c r="G19" i="3"/>
  <c r="F19" i="3"/>
  <c r="D18" i="3"/>
  <c r="G18" i="3" s="1"/>
  <c r="C18" i="3"/>
  <c r="F18" i="3" s="1"/>
  <c r="G16" i="3"/>
  <c r="F16" i="3"/>
  <c r="G15" i="3"/>
  <c r="F15" i="3"/>
  <c r="G14" i="3"/>
  <c r="F14" i="3"/>
  <c r="D13" i="3"/>
  <c r="C13" i="3"/>
  <c r="G11" i="3"/>
  <c r="F11" i="3"/>
  <c r="G10" i="3"/>
  <c r="F10" i="3"/>
  <c r="G9" i="3"/>
  <c r="F9" i="3"/>
  <c r="D8" i="3"/>
  <c r="G8" i="3" s="1"/>
  <c r="C8" i="3"/>
  <c r="F8" i="3" s="1"/>
  <c r="I24" i="2"/>
  <c r="I22" i="2"/>
  <c r="I21" i="2"/>
  <c r="I20" i="2"/>
  <c r="I19" i="2"/>
  <c r="I18" i="2"/>
  <c r="I16" i="2"/>
  <c r="I15" i="2"/>
  <c r="I14" i="2"/>
  <c r="I13" i="2"/>
  <c r="I11" i="2"/>
  <c r="I10" i="2"/>
  <c r="I9" i="2"/>
  <c r="I8" i="2"/>
  <c r="C8" i="2"/>
  <c r="F13" i="3" l="1"/>
  <c r="I13" i="3"/>
  <c r="G13" i="3"/>
  <c r="G23" i="2"/>
  <c r="G19" i="2"/>
  <c r="F15" i="2"/>
  <c r="D13" i="2"/>
  <c r="C13" i="2"/>
  <c r="G10" i="2"/>
  <c r="D22" i="1"/>
  <c r="C22" i="1"/>
  <c r="D21" i="1"/>
  <c r="C21" i="1"/>
  <c r="D20" i="1"/>
  <c r="C20" i="1"/>
  <c r="D19" i="1"/>
  <c r="C19" i="1"/>
  <c r="D16" i="1"/>
  <c r="G16" i="1" s="1"/>
  <c r="C16" i="1"/>
  <c r="D15" i="1"/>
  <c r="C15" i="1"/>
  <c r="F15" i="1" s="1"/>
  <c r="D14" i="1"/>
  <c r="C14" i="1"/>
  <c r="D11" i="1"/>
  <c r="C11" i="1"/>
  <c r="D10" i="1"/>
  <c r="C10" i="1"/>
  <c r="D9" i="1"/>
  <c r="C9" i="1"/>
  <c r="F20" i="2" l="1"/>
  <c r="F24" i="2"/>
  <c r="F22" i="2"/>
  <c r="G20" i="2"/>
  <c r="G24" i="2"/>
  <c r="G9" i="2"/>
  <c r="F10" i="1"/>
  <c r="F22" i="1"/>
  <c r="F10" i="2"/>
  <c r="G15" i="2"/>
  <c r="F21" i="2"/>
  <c r="G13" i="2"/>
  <c r="F16" i="2"/>
  <c r="G22" i="2"/>
  <c r="F11" i="2"/>
  <c r="F13" i="2"/>
  <c r="G11" i="2"/>
  <c r="G16" i="2"/>
  <c r="G21" i="2"/>
  <c r="C18" i="2"/>
  <c r="D8" i="2"/>
  <c r="F9" i="2"/>
  <c r="F14" i="2"/>
  <c r="F19" i="2"/>
  <c r="F23" i="2"/>
  <c r="D18" i="2"/>
  <c r="G14" i="2"/>
  <c r="G20" i="1"/>
  <c r="G22" i="1"/>
  <c r="G24" i="1"/>
  <c r="D8" i="1"/>
  <c r="G11" i="1"/>
  <c r="F21" i="1"/>
  <c r="G23" i="1"/>
  <c r="G10" i="1"/>
  <c r="F16" i="1"/>
  <c r="D18" i="1"/>
  <c r="G15" i="1"/>
  <c r="F11" i="1"/>
  <c r="D13" i="1"/>
  <c r="F20" i="1"/>
  <c r="G21" i="1"/>
  <c r="F9" i="1"/>
  <c r="F19" i="1"/>
  <c r="F23" i="1"/>
  <c r="F24" i="1"/>
  <c r="C8" i="1"/>
  <c r="G9" i="1"/>
  <c r="C13" i="1"/>
  <c r="G14" i="1"/>
  <c r="C18" i="1"/>
  <c r="G19" i="1"/>
  <c r="F14" i="1"/>
  <c r="F8" i="2" l="1"/>
  <c r="F18" i="2"/>
  <c r="G8" i="2"/>
  <c r="G18" i="2"/>
  <c r="G13" i="1"/>
  <c r="F18" i="1"/>
  <c r="F13" i="1"/>
  <c r="F8" i="1"/>
  <c r="G18" i="1"/>
  <c r="G8" i="1"/>
</calcChain>
</file>

<file path=xl/sharedStrings.xml><?xml version="1.0" encoding="utf-8"?>
<sst xmlns="http://schemas.openxmlformats.org/spreadsheetml/2006/main" count="177" uniqueCount="37">
  <si>
    <t>Antal</t>
  </si>
  <si>
    <t>Köns-</t>
  </si>
  <si>
    <t>Andel av totala</t>
  </si>
  <si>
    <t>personer</t>
  </si>
  <si>
    <t xml:space="preserve">befolkningen i de </t>
  </si>
  <si>
    <t>aktuella ålders-</t>
  </si>
  <si>
    <t>-65-74 år</t>
  </si>
  <si>
    <t>-75-84 år</t>
  </si>
  <si>
    <t>-85 år och äldre</t>
  </si>
  <si>
    <t>-75-79 år</t>
  </si>
  <si>
    <t>-80-84 år</t>
  </si>
  <si>
    <t>-därav 65 år och äldre</t>
  </si>
  <si>
    <t>Klienter i äldreomsorgen efter kön, ålder och typ av omsorg 2020</t>
  </si>
  <si>
    <t>Ålands statistik- och utredningsbyrå</t>
  </si>
  <si>
    <t>Kvinnor</t>
  </si>
  <si>
    <t>Män</t>
  </si>
  <si>
    <t>grupperna, procent</t>
  </si>
  <si>
    <t>fördelning,</t>
  </si>
  <si>
    <t>procent</t>
  </si>
  <si>
    <t>Institutionsvård för äldre, klienter i vård 31.12,</t>
  </si>
  <si>
    <t>summa 65 år och äldre</t>
  </si>
  <si>
    <t>Boendeservice för äldre, boende 31.12,</t>
  </si>
  <si>
    <t>Stöd för närståendevård, vårdade under året,</t>
  </si>
  <si>
    <t>Närståendevårdare sammanlagt</t>
  </si>
  <si>
    <t>Källa: ÅSUB Socialväsende</t>
  </si>
  <si>
    <t>Senast uppdaterad 22.6.2022</t>
  </si>
  <si>
    <r>
      <t xml:space="preserve">Närståendevårdare sammanlagt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</si>
  <si>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-därav 65 år och äldre </t>
    </r>
    <r>
      <rPr>
        <vertAlign val="superscript"/>
        <sz val="9"/>
        <rFont val="Calibri"/>
        <family val="2"/>
        <scheme val="minor"/>
      </rPr>
      <t>1)</t>
    </r>
  </si>
  <si>
    <t>1) Uppgifterna korrigerades 22.6.2022</t>
  </si>
  <si>
    <t>Klienter i äldreomsorgen efter kön, ålder och typ av omsorg 2021</t>
  </si>
  <si>
    <t>Klienter i äldreomsorgen efter kön, ålder och typ av omsorg 2022</t>
  </si>
  <si>
    <t>Senast uppdaterad 27.3.2023</t>
  </si>
  <si>
    <t>Klienter i äldreomsorgen efter kön, ålder och typ av omsorg 2023</t>
  </si>
  <si>
    <t>Senast uppdaterad 27.5.2024</t>
  </si>
  <si>
    <t>För information om tidigare år, se föregående blad</t>
  </si>
  <si>
    <t>Klienter i äldreomsorgen efter kön, ålder och typ av omsorg 2024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</si>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</sst>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0" fontId="3" fillId="0" borderId="0" xfId="0" quotePrefix="1" applyFont="1"/>
    <xf numFmtId="3" fontId="3" fillId="0" borderId="0" xfId="0" applyNumberFormat="1" applyFont="1"/>
    <xf numFmtId="164" fontId="3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3" xfId="0" applyFont="1" applyBorder="1"/>
    <xf numFmtId="0" fontId="3" fillId="0" borderId="3" xfId="0" quotePrefix="1" applyFont="1" applyBorder="1"/>
    <xf numFmtId="3" fontId="3" fillId="0" borderId="3" xfId="0" applyNumberFormat="1" applyFont="1" applyBorder="1"/>
    <xf numFmtId="0" fontId="3" fillId="0" borderId="3" xfId="0" applyFont="1" applyBorder="1"/>
    <xf numFmtId="164" fontId="3" fillId="0" borderId="3" xfId="0" applyNumberFormat="1" applyFont="1" applyBorder="1"/>
    <xf numFmtId="164" fontId="4" fillId="0" borderId="3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164" fontId="4" fillId="0" borderId="0" xfId="0" applyNumberFormat="1" applyFont="1"/>
    <xf numFmtId="0" fontId="7" fillId="0" borderId="0" xfId="0" applyFont="1"/>
    <xf numFmtId="0" fontId="8" fillId="0" borderId="0" xfId="0" applyFont="1"/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1Kommun/Kom.20/aSocialverks/SocVerksamhet%202008-2020Ra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"/>
      <sheetName val="2018"/>
      <sheetName val="2019"/>
      <sheetName val="2020"/>
      <sheetName val="REG"/>
      <sheetName val="REG_kön"/>
      <sheetName val="REG_bef"/>
      <sheetName val="TAB16"/>
      <sheetName val="TAB17"/>
      <sheetName val="TAB36"/>
      <sheetName val="TAB37"/>
      <sheetName val="TAB38"/>
      <sheetName val="Dia"/>
      <sheetName val="barnomsorg"/>
      <sheetName val="Hemservice"/>
      <sheetName val="Åldringshem_boendeservice"/>
      <sheetName val="Näståendestöd"/>
      <sheetName val="Hemvårdsstöd"/>
      <sheetName val="Barnskydd"/>
      <sheetName val="Övrig social- och hälsovård"/>
      <sheetName val="SO001"/>
      <sheetName val="SO002"/>
      <sheetName val="Blad2"/>
    </sheetNames>
    <sheetDataSet>
      <sheetData sheetId="0"/>
      <sheetData sheetId="1"/>
      <sheetData sheetId="2"/>
      <sheetData sheetId="3"/>
      <sheetData sheetId="4"/>
      <sheetData sheetId="5">
        <row r="95">
          <cell r="F95">
            <v>6</v>
          </cell>
          <cell r="G95">
            <v>9</v>
          </cell>
        </row>
        <row r="96">
          <cell r="F96">
            <v>17</v>
          </cell>
          <cell r="G96">
            <v>24</v>
          </cell>
        </row>
        <row r="97">
          <cell r="F97">
            <v>41</v>
          </cell>
          <cell r="G97">
            <v>16</v>
          </cell>
        </row>
        <row r="113">
          <cell r="F113">
            <v>18</v>
          </cell>
          <cell r="G113">
            <v>33</v>
          </cell>
        </row>
        <row r="114">
          <cell r="F114">
            <v>19</v>
          </cell>
          <cell r="G114">
            <v>17</v>
          </cell>
        </row>
        <row r="115">
          <cell r="F115">
            <v>13</v>
          </cell>
          <cell r="G115">
            <v>21</v>
          </cell>
        </row>
        <row r="116">
          <cell r="F116">
            <v>33</v>
          </cell>
          <cell r="G116">
            <v>28</v>
          </cell>
        </row>
        <row r="122">
          <cell r="F122">
            <v>12</v>
          </cell>
          <cell r="G122">
            <v>12</v>
          </cell>
        </row>
        <row r="123">
          <cell r="F123">
            <v>41</v>
          </cell>
          <cell r="G123">
            <v>35</v>
          </cell>
        </row>
        <row r="124">
          <cell r="F124">
            <v>129</v>
          </cell>
          <cell r="G124">
            <v>48</v>
          </cell>
        </row>
        <row r="153">
          <cell r="F153">
            <v>7</v>
          </cell>
          <cell r="G153">
            <v>3</v>
          </cell>
        </row>
        <row r="154">
          <cell r="F154">
            <v>2</v>
          </cell>
          <cell r="G154">
            <v>2</v>
          </cell>
        </row>
        <row r="155">
          <cell r="F155">
            <v>1</v>
          </cell>
          <cell r="G155">
            <v>2</v>
          </cell>
        </row>
        <row r="156">
          <cell r="F156">
            <v>1</v>
          </cell>
          <cell r="G156">
            <v>2</v>
          </cell>
        </row>
        <row r="190">
          <cell r="F190">
            <v>0</v>
          </cell>
          <cell r="G190">
            <v>0</v>
          </cell>
        </row>
        <row r="191">
          <cell r="F191">
            <v>0</v>
          </cell>
          <cell r="G191">
            <v>0</v>
          </cell>
        </row>
        <row r="192">
          <cell r="F192">
            <v>0</v>
          </cell>
          <cell r="G192">
            <v>0</v>
          </cell>
        </row>
        <row r="193">
          <cell r="F193">
            <v>0</v>
          </cell>
          <cell r="G19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955F-AFDB-49C4-8983-AFEEF1DAC05B}">
  <dimension ref="A1:U26"/>
  <sheetViews>
    <sheetView showGridLines="0" tabSelected="1" workbookViewId="0">
      <selection activeCell="R21" sqref="R21"/>
    </sheetView>
  </sheetViews>
  <sheetFormatPr defaultColWidth="9" defaultRowHeight="13.35" customHeight="1" x14ac:dyDescent="0.25"/>
  <cols>
    <col min="1" max="1" width="4.5546875" style="2" customWidth="1"/>
    <col min="2" max="2" width="26.5546875" style="2" customWidth="1"/>
    <col min="3" max="4" width="7" style="2" customWidth="1"/>
    <col min="5" max="5" width="3.33203125" style="2" customWidth="1"/>
    <col min="6" max="7" width="7" style="2" customWidth="1"/>
    <col min="8" max="8" width="3.33203125" style="2" customWidth="1"/>
    <col min="9" max="9" width="14.109375" style="2" customWidth="1"/>
    <col min="10" max="16384" width="9" style="2"/>
  </cols>
  <sheetData>
    <row r="1" spans="1:21" ht="13.35" customHeight="1" x14ac:dyDescent="0.25">
      <c r="A1" s="3" t="s">
        <v>13</v>
      </c>
      <c r="L1" s="28" t="s">
        <v>34</v>
      </c>
      <c r="M1" s="28"/>
      <c r="N1" s="28"/>
      <c r="O1" s="28"/>
      <c r="P1" s="28"/>
    </row>
    <row r="2" spans="1:21" ht="29.85" customHeight="1" thickBot="1" x14ac:dyDescent="0.35">
      <c r="A2" s="13" t="s">
        <v>35</v>
      </c>
      <c r="B2" s="3"/>
      <c r="C2" s="3"/>
      <c r="D2" s="3"/>
      <c r="E2" s="3"/>
      <c r="F2" s="3"/>
      <c r="G2" s="3"/>
      <c r="H2" s="3"/>
      <c r="I2" s="3"/>
      <c r="J2" s="3"/>
    </row>
    <row r="3" spans="1:21" ht="13.35" customHeight="1" x14ac:dyDescent="0.25">
      <c r="A3" s="4"/>
      <c r="B3" s="4"/>
      <c r="C3" s="29" t="s">
        <v>0</v>
      </c>
      <c r="D3" s="29"/>
      <c r="E3" s="4"/>
      <c r="F3" s="29" t="s">
        <v>1</v>
      </c>
      <c r="G3" s="29"/>
      <c r="H3" s="4"/>
      <c r="I3" s="14" t="s">
        <v>2</v>
      </c>
      <c r="J3" s="3"/>
    </row>
    <row r="4" spans="1:21" ht="13.35" customHeight="1" x14ac:dyDescent="0.25">
      <c r="A4" s="3"/>
      <c r="B4" s="3"/>
      <c r="C4" s="30" t="s">
        <v>3</v>
      </c>
      <c r="D4" s="30"/>
      <c r="E4" s="3"/>
      <c r="F4" s="30" t="s">
        <v>17</v>
      </c>
      <c r="G4" s="30"/>
      <c r="H4" s="3"/>
      <c r="I4" s="15" t="s">
        <v>4</v>
      </c>
      <c r="J4" s="3"/>
    </row>
    <row r="5" spans="1:21" ht="13.35" customHeight="1" x14ac:dyDescent="0.25">
      <c r="A5" s="3"/>
      <c r="B5" s="3"/>
      <c r="C5" s="5"/>
      <c r="D5" s="5"/>
      <c r="E5" s="3"/>
      <c r="F5" s="31" t="s">
        <v>18</v>
      </c>
      <c r="G5" s="31"/>
      <c r="H5" s="3"/>
      <c r="I5" s="15" t="s">
        <v>5</v>
      </c>
      <c r="J5" s="3"/>
    </row>
    <row r="6" spans="1:21" ht="13.35" customHeight="1" x14ac:dyDescent="0.25">
      <c r="A6" s="5"/>
      <c r="B6" s="5"/>
      <c r="C6" s="6" t="s">
        <v>14</v>
      </c>
      <c r="D6" s="6" t="s">
        <v>15</v>
      </c>
      <c r="E6" s="5"/>
      <c r="F6" s="6" t="s">
        <v>14</v>
      </c>
      <c r="G6" s="6" t="s">
        <v>15</v>
      </c>
      <c r="H6" s="5"/>
      <c r="I6" s="6" t="s">
        <v>16</v>
      </c>
      <c r="J6" s="3"/>
    </row>
    <row r="7" spans="1:21" ht="16.95" customHeight="1" x14ac:dyDescent="0.25">
      <c r="A7" s="1" t="s">
        <v>19</v>
      </c>
      <c r="B7" s="3"/>
      <c r="C7" s="3"/>
      <c r="D7" s="3"/>
      <c r="E7" s="3"/>
      <c r="F7" s="3"/>
      <c r="G7" s="3"/>
      <c r="H7" s="3"/>
      <c r="I7" s="3"/>
      <c r="J7" s="3"/>
      <c r="K7" s="22"/>
    </row>
    <row r="8" spans="1:21" ht="13.35" customHeight="1" x14ac:dyDescent="0.25">
      <c r="A8" s="1" t="s">
        <v>20</v>
      </c>
      <c r="B8" s="1"/>
      <c r="C8" s="7">
        <f>SUM(C9:C11)</f>
        <v>57</v>
      </c>
      <c r="D8" s="7">
        <f>SUM(D9:D11)</f>
        <v>31</v>
      </c>
      <c r="E8" s="7"/>
      <c r="F8" s="8">
        <f>C8/(C8+D8)*100</f>
        <v>64.772727272727266</v>
      </c>
      <c r="G8" s="8">
        <f>D8/(C8+D8)*100</f>
        <v>35.227272727272727</v>
      </c>
      <c r="H8" s="3"/>
      <c r="I8" s="8">
        <f>(C8+D8)/7519*100</f>
        <v>1.1703684000531984</v>
      </c>
      <c r="J8" s="8"/>
      <c r="K8" s="22"/>
    </row>
    <row r="9" spans="1:21" ht="13.35" customHeight="1" x14ac:dyDescent="0.25">
      <c r="A9" s="3"/>
      <c r="B9" s="9" t="s">
        <v>6</v>
      </c>
      <c r="C9" s="10">
        <v>8</v>
      </c>
      <c r="D9" s="10">
        <v>6</v>
      </c>
      <c r="E9" s="3"/>
      <c r="F9" s="11">
        <f>C9/(C9+D9)*100</f>
        <v>57.142857142857139</v>
      </c>
      <c r="G9" s="11">
        <f>D9/(C9+D9)*100</f>
        <v>42.857142857142854</v>
      </c>
      <c r="H9" s="3"/>
      <c r="I9" s="11">
        <f>(C9+D9)/3751*100</f>
        <v>0.37323380431884834</v>
      </c>
      <c r="J9" s="11"/>
      <c r="K9" s="22"/>
      <c r="P9" s="23"/>
      <c r="Q9" s="23"/>
      <c r="R9" s="23"/>
      <c r="S9" s="23"/>
      <c r="T9" s="24"/>
      <c r="U9" s="24"/>
    </row>
    <row r="10" spans="1:21" ht="13.35" customHeight="1" x14ac:dyDescent="0.25">
      <c r="A10" s="3"/>
      <c r="B10" s="9" t="s">
        <v>7</v>
      </c>
      <c r="C10" s="10">
        <v>18</v>
      </c>
      <c r="D10" s="10">
        <v>16</v>
      </c>
      <c r="E10" s="3"/>
      <c r="F10" s="11">
        <f t="shared" ref="F10:F11" si="0">C10/(C10+D10)*100</f>
        <v>52.941176470588239</v>
      </c>
      <c r="G10" s="11">
        <f t="shared" ref="G10:G11" si="1">D10/(C10+D10)*100</f>
        <v>47.058823529411761</v>
      </c>
      <c r="H10" s="3"/>
      <c r="I10" s="11">
        <f>(C10+D10)/2824*100</f>
        <v>1.2039660056657222</v>
      </c>
      <c r="J10" s="11"/>
      <c r="K10" s="22"/>
    </row>
    <row r="11" spans="1:21" ht="13.35" customHeight="1" x14ac:dyDescent="0.25">
      <c r="A11" s="3"/>
      <c r="B11" s="9" t="s">
        <v>8</v>
      </c>
      <c r="C11" s="10">
        <v>31</v>
      </c>
      <c r="D11" s="10">
        <v>9</v>
      </c>
      <c r="E11" s="3"/>
      <c r="F11" s="11">
        <f t="shared" si="0"/>
        <v>77.5</v>
      </c>
      <c r="G11" s="11">
        <f t="shared" si="1"/>
        <v>22.5</v>
      </c>
      <c r="H11" s="3"/>
      <c r="I11" s="11">
        <f>(C11+D11)/944*100</f>
        <v>4.2372881355932197</v>
      </c>
      <c r="J11" s="11"/>
      <c r="K11" s="22"/>
    </row>
    <row r="12" spans="1:21" ht="16.95" customHeight="1" x14ac:dyDescent="0.25">
      <c r="A12" s="12" t="s">
        <v>21</v>
      </c>
      <c r="B12" s="12"/>
      <c r="C12" s="3"/>
      <c r="D12" s="3"/>
      <c r="E12" s="3"/>
      <c r="F12" s="11"/>
      <c r="G12" s="11"/>
      <c r="H12" s="3"/>
      <c r="I12" s="11"/>
      <c r="J12" s="11"/>
      <c r="K12" s="22"/>
    </row>
    <row r="13" spans="1:21" ht="13.35" customHeight="1" x14ac:dyDescent="0.25">
      <c r="A13" s="1" t="s">
        <v>20</v>
      </c>
      <c r="B13" s="1"/>
      <c r="C13" s="7">
        <f>SUM(C14:C16)</f>
        <v>227</v>
      </c>
      <c r="D13" s="7">
        <f>SUM(D14:D16)</f>
        <v>109</v>
      </c>
      <c r="E13" s="3"/>
      <c r="F13" s="8">
        <f>C13/(C13+D13)*100</f>
        <v>67.55952380952381</v>
      </c>
      <c r="G13" s="8">
        <f>D13/(C13+D13)*100</f>
        <v>32.44047619047619</v>
      </c>
      <c r="H13" s="3"/>
      <c r="I13" s="8">
        <f>(C13+D13)/7519*100</f>
        <v>4.4686793456576677</v>
      </c>
      <c r="J13" s="8"/>
      <c r="K13" s="22"/>
    </row>
    <row r="14" spans="1:21" ht="13.35" customHeight="1" x14ac:dyDescent="0.25">
      <c r="A14" s="3"/>
      <c r="B14" s="9" t="s">
        <v>6</v>
      </c>
      <c r="C14" s="10">
        <v>17</v>
      </c>
      <c r="D14" s="10">
        <v>14</v>
      </c>
      <c r="E14" s="3"/>
      <c r="F14" s="11">
        <f>C14/(C14+D14)*100</f>
        <v>54.838709677419352</v>
      </c>
      <c r="G14" s="11">
        <f>D14/(C14+D14)*100</f>
        <v>45.161290322580641</v>
      </c>
      <c r="H14" s="3"/>
      <c r="I14" s="11">
        <f>(C14+D14)/3751*100</f>
        <v>0.82644628099173556</v>
      </c>
      <c r="J14" s="11"/>
      <c r="K14" s="22"/>
    </row>
    <row r="15" spans="1:21" ht="13.35" customHeight="1" x14ac:dyDescent="0.25">
      <c r="A15" s="3"/>
      <c r="B15" s="9" t="s">
        <v>7</v>
      </c>
      <c r="C15" s="10">
        <v>51</v>
      </c>
      <c r="D15" s="10">
        <v>35</v>
      </c>
      <c r="E15" s="3"/>
      <c r="F15" s="11">
        <f t="shared" ref="F15:F16" si="2">C15/(C15+D15)*100</f>
        <v>59.302325581395351</v>
      </c>
      <c r="G15" s="11">
        <f t="shared" ref="G15:G16" si="3">D15/(C15+D15)*100</f>
        <v>40.697674418604649</v>
      </c>
      <c r="H15" s="3"/>
      <c r="I15" s="11">
        <f>(C15+D15)/2824*100</f>
        <v>3.0453257790368271</v>
      </c>
      <c r="J15" s="11"/>
      <c r="K15" s="22"/>
    </row>
    <row r="16" spans="1:21" ht="13.35" customHeight="1" x14ac:dyDescent="0.25">
      <c r="A16" s="3"/>
      <c r="B16" s="9" t="s">
        <v>8</v>
      </c>
      <c r="C16" s="10">
        <v>159</v>
      </c>
      <c r="D16" s="10">
        <v>60</v>
      </c>
      <c r="E16" s="3"/>
      <c r="F16" s="11">
        <f t="shared" si="2"/>
        <v>72.602739726027394</v>
      </c>
      <c r="G16" s="11">
        <f t="shared" si="3"/>
        <v>27.397260273972602</v>
      </c>
      <c r="H16" s="3"/>
      <c r="I16" s="11">
        <f>(C16+D16)/944*100</f>
        <v>23.199152542372879</v>
      </c>
      <c r="J16" s="11"/>
      <c r="K16" s="22"/>
    </row>
    <row r="17" spans="1:11" ht="16.95" customHeight="1" x14ac:dyDescent="0.25">
      <c r="A17" s="1" t="s">
        <v>22</v>
      </c>
      <c r="B17" s="3"/>
      <c r="C17" s="3"/>
      <c r="D17" s="3"/>
      <c r="E17" s="3"/>
      <c r="F17" s="11"/>
      <c r="G17" s="11"/>
      <c r="H17" s="3"/>
      <c r="I17" s="11"/>
      <c r="J17" s="11"/>
      <c r="K17" s="22"/>
    </row>
    <row r="18" spans="1:11" ht="13.35" customHeight="1" x14ac:dyDescent="0.25">
      <c r="A18" s="1" t="s">
        <v>20</v>
      </c>
      <c r="B18" s="1"/>
      <c r="C18" s="7">
        <f>SUM(C19:C22)</f>
        <v>91</v>
      </c>
      <c r="D18" s="7">
        <f>SUM(D19:D22)</f>
        <v>113</v>
      </c>
      <c r="E18" s="3"/>
      <c r="F18" s="8">
        <f>C18/(C18+D18)*100</f>
        <v>44.607843137254903</v>
      </c>
      <c r="G18" s="8">
        <f>D18/(C18+D18)*100</f>
        <v>55.392156862745104</v>
      </c>
      <c r="H18" s="3"/>
      <c r="I18" s="8">
        <f>(C18+D18)/7519*100</f>
        <v>2.7131267455778691</v>
      </c>
      <c r="J18" s="8"/>
      <c r="K18" s="22"/>
    </row>
    <row r="19" spans="1:11" ht="13.35" customHeight="1" x14ac:dyDescent="0.25">
      <c r="A19" s="1"/>
      <c r="B19" s="9" t="s">
        <v>6</v>
      </c>
      <c r="C19" s="10">
        <v>16</v>
      </c>
      <c r="D19" s="10">
        <v>26</v>
      </c>
      <c r="E19" s="3"/>
      <c r="F19" s="11">
        <f>C19/(C19+D19)*100</f>
        <v>38.095238095238095</v>
      </c>
      <c r="G19" s="11">
        <f>D19/(C19+D19)*100</f>
        <v>61.904761904761905</v>
      </c>
      <c r="H19" s="3"/>
      <c r="I19" s="11">
        <f>(C19+D19)/3751*100</f>
        <v>1.1197014129565448</v>
      </c>
      <c r="J19" s="11"/>
      <c r="K19" s="22"/>
    </row>
    <row r="20" spans="1:11" ht="13.35" customHeight="1" x14ac:dyDescent="0.25">
      <c r="A20" s="1"/>
      <c r="B20" s="9" t="s">
        <v>9</v>
      </c>
      <c r="C20" s="10">
        <v>20</v>
      </c>
      <c r="D20" s="10">
        <v>30</v>
      </c>
      <c r="E20" s="3"/>
      <c r="F20" s="11">
        <f t="shared" ref="F20:F24" si="4">C20/(C20+D20)*100</f>
        <v>40</v>
      </c>
      <c r="G20" s="11">
        <f t="shared" ref="G20:G24" si="5">D20/(C20+D20)*100</f>
        <v>60</v>
      </c>
      <c r="H20" s="3"/>
      <c r="I20" s="11">
        <f>(C20+D20)/1736*100</f>
        <v>2.8801843317972349</v>
      </c>
      <c r="J20" s="11"/>
      <c r="K20" s="22"/>
    </row>
    <row r="21" spans="1:11" ht="13.35" customHeight="1" x14ac:dyDescent="0.25">
      <c r="A21" s="1"/>
      <c r="B21" s="9" t="s">
        <v>10</v>
      </c>
      <c r="C21" s="10">
        <v>24</v>
      </c>
      <c r="D21" s="10">
        <v>24</v>
      </c>
      <c r="E21" s="3"/>
      <c r="F21" s="11">
        <f t="shared" si="4"/>
        <v>50</v>
      </c>
      <c r="G21" s="11">
        <f t="shared" si="5"/>
        <v>50</v>
      </c>
      <c r="H21" s="3"/>
      <c r="I21" s="11">
        <f>(C21+D21)/1088*100</f>
        <v>4.4117647058823533</v>
      </c>
      <c r="J21" s="11"/>
      <c r="K21" s="22"/>
    </row>
    <row r="22" spans="1:11" ht="13.35" customHeight="1" x14ac:dyDescent="0.25">
      <c r="A22" s="1"/>
      <c r="B22" s="9" t="s">
        <v>8</v>
      </c>
      <c r="C22" s="10">
        <v>31</v>
      </c>
      <c r="D22" s="10">
        <v>33</v>
      </c>
      <c r="E22" s="3"/>
      <c r="F22" s="11">
        <f t="shared" si="4"/>
        <v>48.4375</v>
      </c>
      <c r="G22" s="11">
        <f t="shared" si="5"/>
        <v>51.5625</v>
      </c>
      <c r="H22" s="3"/>
      <c r="I22" s="11">
        <f>(C22+D22)/944*100</f>
        <v>6.7796610169491522</v>
      </c>
      <c r="J22" s="11"/>
      <c r="K22" s="22"/>
    </row>
    <row r="23" spans="1:11" ht="16.95" customHeight="1" x14ac:dyDescent="0.25">
      <c r="A23" s="1" t="s">
        <v>23</v>
      </c>
      <c r="B23" s="3"/>
      <c r="C23" s="7">
        <v>131</v>
      </c>
      <c r="D23" s="7">
        <v>76</v>
      </c>
      <c r="E23" s="1"/>
      <c r="F23" s="8">
        <f t="shared" si="4"/>
        <v>63.285024154589372</v>
      </c>
      <c r="G23" s="8">
        <f t="shared" si="5"/>
        <v>36.714975845410628</v>
      </c>
      <c r="H23" s="3"/>
      <c r="I23" s="11"/>
      <c r="J23" s="11"/>
      <c r="K23" s="22"/>
    </row>
    <row r="24" spans="1:11" ht="13.35" customHeight="1" thickBot="1" x14ac:dyDescent="0.3">
      <c r="A24" s="16"/>
      <c r="B24" s="17" t="s">
        <v>11</v>
      </c>
      <c r="C24" s="18">
        <v>93</v>
      </c>
      <c r="D24" s="18">
        <v>51</v>
      </c>
      <c r="E24" s="19"/>
      <c r="F24" s="20">
        <f t="shared" si="4"/>
        <v>64.583333333333343</v>
      </c>
      <c r="G24" s="20">
        <f t="shared" si="5"/>
        <v>35.416666666666671</v>
      </c>
      <c r="H24" s="21"/>
      <c r="I24" s="20">
        <f>(C24+D24)/7519*100</f>
        <v>1.915148290996143</v>
      </c>
      <c r="J24" s="11"/>
      <c r="K24" s="22"/>
    </row>
    <row r="25" spans="1:11" ht="13.35" customHeight="1" x14ac:dyDescent="0.25">
      <c r="A25" s="27" t="s">
        <v>24</v>
      </c>
      <c r="K25" s="22"/>
    </row>
    <row r="26" spans="1:11" ht="13.35" customHeight="1" x14ac:dyDescent="0.25">
      <c r="A26" s="27" t="s">
        <v>36</v>
      </c>
    </row>
  </sheetData>
  <mergeCells count="5">
    <mergeCell ref="C3:D3"/>
    <mergeCell ref="F3:G3"/>
    <mergeCell ref="C4:D4"/>
    <mergeCell ref="F4:G4"/>
    <mergeCell ref="F5:G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BD99-2DF4-4F51-B715-5E0CA36575C1}">
  <dimension ref="A1:U26"/>
  <sheetViews>
    <sheetView showGridLines="0" workbookViewId="0">
      <selection activeCell="O25" sqref="O25"/>
    </sheetView>
  </sheetViews>
  <sheetFormatPr defaultColWidth="9" defaultRowHeight="13.35" customHeight="1" x14ac:dyDescent="0.25"/>
  <cols>
    <col min="1" max="1" width="4.5546875" style="2" customWidth="1"/>
    <col min="2" max="2" width="26.5546875" style="2" customWidth="1"/>
    <col min="3" max="4" width="7" style="2" customWidth="1"/>
    <col min="5" max="5" width="3.33203125" style="2" customWidth="1"/>
    <col min="6" max="7" width="7" style="2" customWidth="1"/>
    <col min="8" max="8" width="3.33203125" style="2" customWidth="1"/>
    <col min="9" max="9" width="14.109375" style="2" customWidth="1"/>
    <col min="10" max="16384" width="9" style="2"/>
  </cols>
  <sheetData>
    <row r="1" spans="1:21" ht="13.35" customHeight="1" x14ac:dyDescent="0.25">
      <c r="A1" s="3" t="s">
        <v>13</v>
      </c>
      <c r="L1" s="32"/>
      <c r="M1" s="32"/>
      <c r="N1" s="32"/>
      <c r="O1" s="32"/>
      <c r="P1" s="32"/>
    </row>
    <row r="2" spans="1:21" ht="29.85" customHeight="1" thickBot="1" x14ac:dyDescent="0.35">
      <c r="A2" s="13" t="s">
        <v>32</v>
      </c>
      <c r="B2" s="3"/>
      <c r="C2" s="3"/>
      <c r="D2" s="3"/>
      <c r="E2" s="3"/>
      <c r="F2" s="3"/>
      <c r="G2" s="3"/>
      <c r="H2" s="3"/>
      <c r="I2" s="3"/>
      <c r="J2" s="3"/>
    </row>
    <row r="3" spans="1:21" ht="13.35" customHeight="1" x14ac:dyDescent="0.25">
      <c r="A3" s="4"/>
      <c r="B3" s="4"/>
      <c r="C3" s="29" t="s">
        <v>0</v>
      </c>
      <c r="D3" s="29"/>
      <c r="E3" s="4"/>
      <c r="F3" s="29" t="s">
        <v>1</v>
      </c>
      <c r="G3" s="29"/>
      <c r="H3" s="4"/>
      <c r="I3" s="14" t="s">
        <v>2</v>
      </c>
      <c r="J3" s="3"/>
    </row>
    <row r="4" spans="1:21" ht="13.35" customHeight="1" x14ac:dyDescent="0.25">
      <c r="A4" s="3"/>
      <c r="B4" s="3"/>
      <c r="C4" s="30" t="s">
        <v>3</v>
      </c>
      <c r="D4" s="30"/>
      <c r="E4" s="3"/>
      <c r="F4" s="30" t="s">
        <v>17</v>
      </c>
      <c r="G4" s="30"/>
      <c r="H4" s="3"/>
      <c r="I4" s="15" t="s">
        <v>4</v>
      </c>
      <c r="J4" s="3"/>
    </row>
    <row r="5" spans="1:21" ht="13.35" customHeight="1" x14ac:dyDescent="0.25">
      <c r="A5" s="3"/>
      <c r="B5" s="3"/>
      <c r="C5" s="5"/>
      <c r="D5" s="5"/>
      <c r="E5" s="3"/>
      <c r="F5" s="31" t="s">
        <v>18</v>
      </c>
      <c r="G5" s="31"/>
      <c r="H5" s="3"/>
      <c r="I5" s="15" t="s">
        <v>5</v>
      </c>
      <c r="J5" s="3"/>
    </row>
    <row r="6" spans="1:21" ht="13.35" customHeight="1" x14ac:dyDescent="0.25">
      <c r="A6" s="5"/>
      <c r="B6" s="5"/>
      <c r="C6" s="6" t="s">
        <v>14</v>
      </c>
      <c r="D6" s="6" t="s">
        <v>15</v>
      </c>
      <c r="E6" s="5"/>
      <c r="F6" s="6" t="s">
        <v>14</v>
      </c>
      <c r="G6" s="6" t="s">
        <v>15</v>
      </c>
      <c r="H6" s="5"/>
      <c r="I6" s="6" t="s">
        <v>16</v>
      </c>
      <c r="J6" s="3"/>
    </row>
    <row r="7" spans="1:21" ht="16.95" customHeight="1" x14ac:dyDescent="0.25">
      <c r="A7" s="1" t="s">
        <v>19</v>
      </c>
      <c r="B7" s="3"/>
      <c r="C7" s="3"/>
      <c r="D7" s="3"/>
      <c r="E7" s="3"/>
      <c r="F7" s="3"/>
      <c r="G7" s="3"/>
      <c r="H7" s="3"/>
      <c r="I7" s="3"/>
      <c r="J7" s="3"/>
      <c r="K7" s="22"/>
    </row>
    <row r="8" spans="1:21" ht="13.35" customHeight="1" x14ac:dyDescent="0.25">
      <c r="A8" s="1" t="s">
        <v>20</v>
      </c>
      <c r="B8" s="1"/>
      <c r="C8" s="7">
        <f>SUM(C9:C11)</f>
        <v>55</v>
      </c>
      <c r="D8" s="7">
        <f>SUM(D9:D11)</f>
        <v>35</v>
      </c>
      <c r="E8" s="7"/>
      <c r="F8" s="8">
        <f>C8/(C8+D8)*100</f>
        <v>61.111111111111114</v>
      </c>
      <c r="G8" s="8">
        <f>D8/(C8+D8)*100</f>
        <v>38.888888888888893</v>
      </c>
      <c r="H8" s="3"/>
      <c r="I8" s="8">
        <f>(C8+D8)/7384*100</f>
        <v>1.2188515709642471</v>
      </c>
      <c r="J8" s="8"/>
      <c r="K8" s="22"/>
    </row>
    <row r="9" spans="1:21" ht="13.35" customHeight="1" x14ac:dyDescent="0.25">
      <c r="A9" s="3"/>
      <c r="B9" s="9" t="s">
        <v>6</v>
      </c>
      <c r="C9" s="10">
        <v>11</v>
      </c>
      <c r="D9" s="10">
        <v>7</v>
      </c>
      <c r="E9" s="3"/>
      <c r="F9" s="11">
        <f>C9/(C9+D9)*100</f>
        <v>61.111111111111114</v>
      </c>
      <c r="G9" s="11">
        <f>D9/(C9+D9)*100</f>
        <v>38.888888888888893</v>
      </c>
      <c r="H9" s="3"/>
      <c r="I9" s="11">
        <f>(C9+D9)/3777*100</f>
        <v>0.47656870532168394</v>
      </c>
      <c r="J9" s="11"/>
      <c r="K9" s="22"/>
      <c r="P9" s="23"/>
      <c r="Q9" s="23"/>
      <c r="R9" s="23"/>
      <c r="S9" s="23"/>
      <c r="T9" s="24"/>
      <c r="U9" s="24"/>
    </row>
    <row r="10" spans="1:21" ht="13.35" customHeight="1" x14ac:dyDescent="0.25">
      <c r="A10" s="3"/>
      <c r="B10" s="9" t="s">
        <v>7</v>
      </c>
      <c r="C10" s="10">
        <v>15</v>
      </c>
      <c r="D10" s="10">
        <v>19</v>
      </c>
      <c r="E10" s="3"/>
      <c r="F10" s="11">
        <f t="shared" ref="F10:F11" si="0">C10/(C10+D10)*100</f>
        <v>44.117647058823529</v>
      </c>
      <c r="G10" s="11">
        <f t="shared" ref="G10:G11" si="1">D10/(C10+D10)*100</f>
        <v>55.882352941176471</v>
      </c>
      <c r="H10" s="3"/>
      <c r="I10" s="11">
        <f>(C10+D10)/2679*100</f>
        <v>1.2691302724897351</v>
      </c>
      <c r="J10" s="11"/>
      <c r="K10" s="22"/>
    </row>
    <row r="11" spans="1:21" ht="13.35" customHeight="1" x14ac:dyDescent="0.25">
      <c r="A11" s="3"/>
      <c r="B11" s="9" t="s">
        <v>8</v>
      </c>
      <c r="C11" s="10">
        <v>29</v>
      </c>
      <c r="D11" s="10">
        <v>9</v>
      </c>
      <c r="E11" s="3"/>
      <c r="F11" s="11">
        <f t="shared" si="0"/>
        <v>76.31578947368422</v>
      </c>
      <c r="G11" s="11">
        <f t="shared" si="1"/>
        <v>23.684210526315788</v>
      </c>
      <c r="H11" s="3"/>
      <c r="I11" s="11">
        <f>(C11+D11)/928*100</f>
        <v>4.0948275862068968</v>
      </c>
      <c r="J11" s="11"/>
      <c r="K11" s="22"/>
    </row>
    <row r="12" spans="1:21" ht="16.95" customHeight="1" x14ac:dyDescent="0.25">
      <c r="A12" s="12" t="s">
        <v>21</v>
      </c>
      <c r="B12" s="12"/>
      <c r="C12" s="3"/>
      <c r="D12" s="3"/>
      <c r="E12" s="3"/>
      <c r="F12" s="11"/>
      <c r="G12" s="11"/>
      <c r="H12" s="3"/>
      <c r="I12" s="11"/>
      <c r="J12" s="11"/>
      <c r="K12" s="22"/>
    </row>
    <row r="13" spans="1:21" ht="13.35" customHeight="1" x14ac:dyDescent="0.25">
      <c r="A13" s="1" t="s">
        <v>20</v>
      </c>
      <c r="B13" s="1"/>
      <c r="C13" s="7">
        <f>SUM(C14:C16)</f>
        <v>217</v>
      </c>
      <c r="D13" s="7">
        <f>SUM(D14:D16)</f>
        <v>104</v>
      </c>
      <c r="E13" s="3"/>
      <c r="F13" s="8">
        <f>C13/(C13+D13)*100</f>
        <v>67.601246105919003</v>
      </c>
      <c r="G13" s="8">
        <f>D13/(C13+D13)*100</f>
        <v>32.398753894080997</v>
      </c>
      <c r="H13" s="3"/>
      <c r="I13" s="8">
        <f>(C13+D13)/7384*100</f>
        <v>4.3472372697724815</v>
      </c>
      <c r="J13" s="8"/>
      <c r="K13" s="22"/>
    </row>
    <row r="14" spans="1:21" ht="13.35" customHeight="1" x14ac:dyDescent="0.25">
      <c r="A14" s="3"/>
      <c r="B14" s="9" t="s">
        <v>6</v>
      </c>
      <c r="C14" s="10">
        <v>18</v>
      </c>
      <c r="D14" s="10">
        <v>19</v>
      </c>
      <c r="E14" s="3"/>
      <c r="F14" s="11">
        <f>C14/(C14+D14)*100</f>
        <v>48.648648648648653</v>
      </c>
      <c r="G14" s="11">
        <f>D14/(C14+D14)*100</f>
        <v>51.351351351351347</v>
      </c>
      <c r="H14" s="3"/>
      <c r="I14" s="11">
        <f>(C14+D14)/3777*100</f>
        <v>0.97961344982790566</v>
      </c>
      <c r="J14" s="11"/>
      <c r="K14" s="22"/>
    </row>
    <row r="15" spans="1:21" ht="13.35" customHeight="1" x14ac:dyDescent="0.25">
      <c r="A15" s="3"/>
      <c r="B15" s="9" t="s">
        <v>7</v>
      </c>
      <c r="C15" s="10">
        <v>54</v>
      </c>
      <c r="D15" s="10">
        <v>31</v>
      </c>
      <c r="E15" s="3"/>
      <c r="F15" s="11">
        <f t="shared" ref="F15:F16" si="2">C15/(C15+D15)*100</f>
        <v>63.529411764705877</v>
      </c>
      <c r="G15" s="11">
        <f t="shared" ref="G15:G16" si="3">D15/(C15+D15)*100</f>
        <v>36.470588235294116</v>
      </c>
      <c r="H15" s="3"/>
      <c r="I15" s="11">
        <f>(C15+D15)/2679*100</f>
        <v>3.1728256812243374</v>
      </c>
      <c r="J15" s="11"/>
      <c r="K15" s="22"/>
    </row>
    <row r="16" spans="1:21" ht="13.35" customHeight="1" x14ac:dyDescent="0.25">
      <c r="A16" s="3"/>
      <c r="B16" s="9" t="s">
        <v>8</v>
      </c>
      <c r="C16" s="10">
        <v>145</v>
      </c>
      <c r="D16" s="10">
        <v>54</v>
      </c>
      <c r="E16" s="3"/>
      <c r="F16" s="11">
        <f t="shared" si="2"/>
        <v>72.8643216080402</v>
      </c>
      <c r="G16" s="11">
        <f t="shared" si="3"/>
        <v>27.1356783919598</v>
      </c>
      <c r="H16" s="3"/>
      <c r="I16" s="11">
        <f>(C16+D16)/928*100</f>
        <v>21.443965517241377</v>
      </c>
      <c r="J16" s="11"/>
      <c r="K16" s="22"/>
    </row>
    <row r="17" spans="1:11" ht="16.95" customHeight="1" x14ac:dyDescent="0.25">
      <c r="A17" s="1" t="s">
        <v>22</v>
      </c>
      <c r="B17" s="3"/>
      <c r="C17" s="3"/>
      <c r="D17" s="3"/>
      <c r="E17" s="3"/>
      <c r="F17" s="11"/>
      <c r="G17" s="11"/>
      <c r="H17" s="3"/>
      <c r="I17" s="11"/>
      <c r="J17" s="11"/>
      <c r="K17" s="22"/>
    </row>
    <row r="18" spans="1:11" ht="13.35" customHeight="1" x14ac:dyDescent="0.25">
      <c r="A18" s="1" t="s">
        <v>20</v>
      </c>
      <c r="B18" s="1"/>
      <c r="C18" s="7">
        <f>SUM(C19:C22)</f>
        <v>89</v>
      </c>
      <c r="D18" s="7">
        <f>SUM(D19:D22)</f>
        <v>111</v>
      </c>
      <c r="E18" s="3"/>
      <c r="F18" s="8">
        <f>C18/(C18+D18)*100</f>
        <v>44.5</v>
      </c>
      <c r="G18" s="8">
        <f>D18/(C18+D18)*100</f>
        <v>55.500000000000007</v>
      </c>
      <c r="H18" s="3"/>
      <c r="I18" s="8">
        <f>(C18+D18)/7384*100</f>
        <v>2.7085590465872156</v>
      </c>
      <c r="J18" s="8"/>
      <c r="K18" s="22"/>
    </row>
    <row r="19" spans="1:11" ht="13.35" customHeight="1" x14ac:dyDescent="0.25">
      <c r="A19" s="1"/>
      <c r="B19" s="9" t="s">
        <v>6</v>
      </c>
      <c r="C19" s="10">
        <v>19</v>
      </c>
      <c r="D19" s="10">
        <v>38</v>
      </c>
      <c r="E19" s="3"/>
      <c r="F19" s="11">
        <f>C19/(C19+D19)*100</f>
        <v>33.333333333333329</v>
      </c>
      <c r="G19" s="11">
        <f>D19/(C19+D19)*100</f>
        <v>66.666666666666657</v>
      </c>
      <c r="H19" s="3"/>
      <c r="I19" s="11">
        <f>(C19+D19)/3777*100</f>
        <v>1.5091342335186657</v>
      </c>
      <c r="J19" s="11"/>
      <c r="K19" s="22"/>
    </row>
    <row r="20" spans="1:11" ht="13.35" customHeight="1" x14ac:dyDescent="0.25">
      <c r="A20" s="1"/>
      <c r="B20" s="9" t="s">
        <v>9</v>
      </c>
      <c r="C20" s="10">
        <v>18</v>
      </c>
      <c r="D20" s="10">
        <v>21</v>
      </c>
      <c r="E20" s="3"/>
      <c r="F20" s="11">
        <f t="shared" ref="F20:F24" si="4">C20/(C20+D20)*100</f>
        <v>46.153846153846153</v>
      </c>
      <c r="G20" s="11">
        <f t="shared" ref="G20:G24" si="5">D20/(C20+D20)*100</f>
        <v>53.846153846153847</v>
      </c>
      <c r="H20" s="3"/>
      <c r="I20" s="11">
        <f>(C20+D20)/1673*100</f>
        <v>2.3311416616855944</v>
      </c>
      <c r="J20" s="11"/>
      <c r="K20" s="22"/>
    </row>
    <row r="21" spans="1:11" ht="13.35" customHeight="1" x14ac:dyDescent="0.25">
      <c r="A21" s="1"/>
      <c r="B21" s="9" t="s">
        <v>10</v>
      </c>
      <c r="C21" s="10">
        <v>20</v>
      </c>
      <c r="D21" s="10">
        <v>22</v>
      </c>
      <c r="E21" s="3"/>
      <c r="F21" s="11">
        <f t="shared" si="4"/>
        <v>47.619047619047613</v>
      </c>
      <c r="G21" s="11">
        <f t="shared" si="5"/>
        <v>52.380952380952387</v>
      </c>
      <c r="H21" s="3"/>
      <c r="I21" s="11">
        <f>(C21+D21)/1006*100</f>
        <v>4.1749502982107352</v>
      </c>
      <c r="J21" s="11"/>
      <c r="K21" s="22"/>
    </row>
    <row r="22" spans="1:11" ht="13.35" customHeight="1" x14ac:dyDescent="0.25">
      <c r="A22" s="1"/>
      <c r="B22" s="9" t="s">
        <v>8</v>
      </c>
      <c r="C22" s="10">
        <v>32</v>
      </c>
      <c r="D22" s="10">
        <v>30</v>
      </c>
      <c r="E22" s="3"/>
      <c r="F22" s="11">
        <f t="shared" si="4"/>
        <v>51.612903225806448</v>
      </c>
      <c r="G22" s="11">
        <f t="shared" si="5"/>
        <v>48.387096774193552</v>
      </c>
      <c r="H22" s="3"/>
      <c r="I22" s="11">
        <f>(C22+D22)/928*100</f>
        <v>6.6810344827586201</v>
      </c>
      <c r="J22" s="11"/>
      <c r="K22" s="22"/>
    </row>
    <row r="23" spans="1:11" ht="16.95" customHeight="1" x14ac:dyDescent="0.25">
      <c r="A23" s="1" t="s">
        <v>23</v>
      </c>
      <c r="B23" s="3"/>
      <c r="C23" s="7">
        <v>129</v>
      </c>
      <c r="D23" s="7">
        <v>72</v>
      </c>
      <c r="E23" s="1"/>
      <c r="F23" s="8">
        <f t="shared" si="4"/>
        <v>64.179104477611943</v>
      </c>
      <c r="G23" s="8">
        <f t="shared" si="5"/>
        <v>35.820895522388057</v>
      </c>
      <c r="H23" s="3"/>
      <c r="I23" s="11"/>
      <c r="J23" s="11"/>
      <c r="K23" s="22"/>
    </row>
    <row r="24" spans="1:11" ht="13.35" customHeight="1" thickBot="1" x14ac:dyDescent="0.3">
      <c r="A24" s="16"/>
      <c r="B24" s="17" t="s">
        <v>11</v>
      </c>
      <c r="C24" s="18">
        <v>99</v>
      </c>
      <c r="D24" s="18">
        <v>48</v>
      </c>
      <c r="E24" s="19"/>
      <c r="F24" s="20">
        <f t="shared" si="4"/>
        <v>67.346938775510196</v>
      </c>
      <c r="G24" s="20">
        <f t="shared" si="5"/>
        <v>32.653061224489797</v>
      </c>
      <c r="H24" s="21"/>
      <c r="I24" s="20">
        <f>(C24+D24)/7384*100</f>
        <v>1.9907908992416032</v>
      </c>
      <c r="J24" s="11"/>
      <c r="K24" s="22"/>
    </row>
    <row r="25" spans="1:11" ht="13.35" customHeight="1" x14ac:dyDescent="0.25">
      <c r="A25" s="27" t="s">
        <v>24</v>
      </c>
      <c r="K25" s="22"/>
    </row>
    <row r="26" spans="1:11" ht="13.35" customHeight="1" x14ac:dyDescent="0.25">
      <c r="A26" s="27" t="s">
        <v>33</v>
      </c>
    </row>
  </sheetData>
  <mergeCells count="5">
    <mergeCell ref="C3:D3"/>
    <mergeCell ref="F3:G3"/>
    <mergeCell ref="C4:D4"/>
    <mergeCell ref="F4:G4"/>
    <mergeCell ref="F5:G5"/>
  </mergeCells>
  <pageMargins left="0.7" right="0.7" top="0.75" bottom="0.75" header="0.3" footer="0.3"/>
  <pageSetup paperSize="9" orientation="portrait" horizontalDpi="1200" verticalDpi="1200" r:id="rId1"/>
  <ignoredErrors>
    <ignoredError sqref="C18:D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C948D-24BF-4EAD-B4C3-8FCD0029FC1F}">
  <dimension ref="A1:U26"/>
  <sheetViews>
    <sheetView showGridLines="0" workbookViewId="0">
      <selection activeCell="S20" sqref="S20"/>
    </sheetView>
  </sheetViews>
  <sheetFormatPr defaultColWidth="9" defaultRowHeight="13.35" customHeight="1" x14ac:dyDescent="0.25"/>
  <cols>
    <col min="1" max="1" width="4.5546875" style="2" customWidth="1"/>
    <col min="2" max="2" width="26.5546875" style="2" customWidth="1"/>
    <col min="3" max="4" width="7" style="2" customWidth="1"/>
    <col min="5" max="5" width="3.33203125" style="2" customWidth="1"/>
    <col min="6" max="7" width="7" style="2" customWidth="1"/>
    <col min="8" max="8" width="3.33203125" style="2" customWidth="1"/>
    <col min="9" max="9" width="14.109375" style="2" customWidth="1"/>
    <col min="10" max="16384" width="9" style="2"/>
  </cols>
  <sheetData>
    <row r="1" spans="1:21" ht="13.35" customHeight="1" x14ac:dyDescent="0.25">
      <c r="A1" s="3" t="s">
        <v>13</v>
      </c>
    </row>
    <row r="2" spans="1:21" ht="29.85" customHeight="1" thickBot="1" x14ac:dyDescent="0.35">
      <c r="A2" s="13" t="s">
        <v>30</v>
      </c>
      <c r="B2" s="3"/>
      <c r="C2" s="3"/>
      <c r="D2" s="3"/>
      <c r="E2" s="3"/>
      <c r="F2" s="3"/>
      <c r="G2" s="3"/>
      <c r="H2" s="3"/>
      <c r="I2" s="3"/>
      <c r="J2" s="3"/>
    </row>
    <row r="3" spans="1:21" ht="13.35" customHeight="1" x14ac:dyDescent="0.25">
      <c r="A3" s="4"/>
      <c r="B3" s="4"/>
      <c r="C3" s="29" t="s">
        <v>0</v>
      </c>
      <c r="D3" s="29"/>
      <c r="E3" s="4"/>
      <c r="F3" s="29" t="s">
        <v>1</v>
      </c>
      <c r="G3" s="29"/>
      <c r="H3" s="4"/>
      <c r="I3" s="14" t="s">
        <v>2</v>
      </c>
      <c r="J3" s="3"/>
    </row>
    <row r="4" spans="1:21" ht="13.35" customHeight="1" x14ac:dyDescent="0.25">
      <c r="A4" s="3"/>
      <c r="B4" s="3"/>
      <c r="C4" s="30" t="s">
        <v>3</v>
      </c>
      <c r="D4" s="30"/>
      <c r="E4" s="3"/>
      <c r="F4" s="30" t="s">
        <v>17</v>
      </c>
      <c r="G4" s="30"/>
      <c r="H4" s="3"/>
      <c r="I4" s="15" t="s">
        <v>4</v>
      </c>
      <c r="J4" s="3"/>
    </row>
    <row r="5" spans="1:21" ht="13.35" customHeight="1" x14ac:dyDescent="0.25">
      <c r="A5" s="3"/>
      <c r="B5" s="3"/>
      <c r="C5" s="5"/>
      <c r="D5" s="5"/>
      <c r="E5" s="3"/>
      <c r="F5" s="31" t="s">
        <v>18</v>
      </c>
      <c r="G5" s="31"/>
      <c r="H5" s="3"/>
      <c r="I5" s="15" t="s">
        <v>5</v>
      </c>
      <c r="J5" s="3"/>
    </row>
    <row r="6" spans="1:21" ht="13.35" customHeight="1" x14ac:dyDescent="0.25">
      <c r="A6" s="5"/>
      <c r="B6" s="5"/>
      <c r="C6" s="6" t="s">
        <v>14</v>
      </c>
      <c r="D6" s="6" t="s">
        <v>15</v>
      </c>
      <c r="E6" s="5"/>
      <c r="F6" s="6" t="s">
        <v>14</v>
      </c>
      <c r="G6" s="6" t="s">
        <v>15</v>
      </c>
      <c r="H6" s="5"/>
      <c r="I6" s="6" t="s">
        <v>16</v>
      </c>
      <c r="J6" s="3"/>
    </row>
    <row r="7" spans="1:21" ht="16.95" customHeight="1" x14ac:dyDescent="0.25">
      <c r="A7" s="1" t="s">
        <v>19</v>
      </c>
      <c r="B7" s="3"/>
      <c r="C7" s="3"/>
      <c r="D7" s="3"/>
      <c r="E7" s="3"/>
      <c r="F7" s="3"/>
      <c r="G7" s="3"/>
      <c r="H7" s="3"/>
      <c r="I7" s="3"/>
      <c r="J7" s="3"/>
      <c r="K7" s="22"/>
    </row>
    <row r="8" spans="1:21" ht="13.35" customHeight="1" x14ac:dyDescent="0.25">
      <c r="A8" s="1" t="s">
        <v>20</v>
      </c>
      <c r="B8" s="1"/>
      <c r="C8" s="7">
        <f>SUM(C9:C11)</f>
        <v>54</v>
      </c>
      <c r="D8" s="7">
        <f>SUM(D9:D11)</f>
        <v>35</v>
      </c>
      <c r="E8" s="7"/>
      <c r="F8" s="8">
        <f>C8/(C8+D8)*100</f>
        <v>60.674157303370791</v>
      </c>
      <c r="G8" s="8">
        <f>D8/(C8+D8)*100</f>
        <v>39.325842696629216</v>
      </c>
      <c r="H8" s="3"/>
      <c r="I8" s="8">
        <f>(C8+D8)/7245*100</f>
        <v>1.2284334023464458</v>
      </c>
      <c r="J8" s="8"/>
      <c r="K8" s="22"/>
    </row>
    <row r="9" spans="1:21" ht="13.35" customHeight="1" x14ac:dyDescent="0.25">
      <c r="A9" s="3"/>
      <c r="B9" s="9" t="s">
        <v>6</v>
      </c>
      <c r="C9" s="10">
        <v>6</v>
      </c>
      <c r="D9" s="10">
        <v>10</v>
      </c>
      <c r="E9" s="3"/>
      <c r="F9" s="11">
        <f>C9/(C9+D9)*100</f>
        <v>37.5</v>
      </c>
      <c r="G9" s="11">
        <f>D9/(C9+D9)*100</f>
        <v>62.5</v>
      </c>
      <c r="H9" s="3"/>
      <c r="I9" s="11">
        <f>(C9+D9)/3804*100</f>
        <v>0.4206098843322818</v>
      </c>
      <c r="J9" s="11"/>
      <c r="K9" s="22"/>
      <c r="P9" s="23"/>
      <c r="Q9" s="23"/>
      <c r="R9" s="23"/>
      <c r="S9" s="23"/>
      <c r="T9" s="24"/>
      <c r="U9" s="24"/>
    </row>
    <row r="10" spans="1:21" ht="13.35" customHeight="1" x14ac:dyDescent="0.25">
      <c r="A10" s="3"/>
      <c r="B10" s="9" t="s">
        <v>7</v>
      </c>
      <c r="C10" s="10">
        <v>21</v>
      </c>
      <c r="D10" s="10">
        <v>18</v>
      </c>
      <c r="E10" s="3"/>
      <c r="F10" s="11">
        <f t="shared" ref="F10:F11" si="0">C10/(C10+D10)*100</f>
        <v>53.846153846153847</v>
      </c>
      <c r="G10" s="11">
        <f t="shared" ref="G10:G11" si="1">D10/(C10+D10)*100</f>
        <v>46.153846153846153</v>
      </c>
      <c r="H10" s="3"/>
      <c r="I10" s="11">
        <f>(C10+D10)/2528*100</f>
        <v>1.5427215189873418</v>
      </c>
      <c r="J10" s="11"/>
      <c r="K10" s="22"/>
    </row>
    <row r="11" spans="1:21" ht="13.35" customHeight="1" x14ac:dyDescent="0.25">
      <c r="A11" s="3"/>
      <c r="B11" s="9" t="s">
        <v>8</v>
      </c>
      <c r="C11" s="10">
        <v>27</v>
      </c>
      <c r="D11" s="10">
        <v>7</v>
      </c>
      <c r="E11" s="3"/>
      <c r="F11" s="11">
        <f t="shared" si="0"/>
        <v>79.411764705882348</v>
      </c>
      <c r="G11" s="11">
        <f t="shared" si="1"/>
        <v>20.588235294117645</v>
      </c>
      <c r="H11" s="3"/>
      <c r="I11" s="11">
        <f>(C11+D11)/913*100</f>
        <v>3.7239868565169769</v>
      </c>
      <c r="J11" s="11"/>
      <c r="K11" s="22"/>
    </row>
    <row r="12" spans="1:21" ht="16.95" customHeight="1" x14ac:dyDescent="0.25">
      <c r="A12" s="12" t="s">
        <v>21</v>
      </c>
      <c r="B12" s="12"/>
      <c r="C12" s="3"/>
      <c r="D12" s="3"/>
      <c r="E12" s="3"/>
      <c r="F12" s="11"/>
      <c r="G12" s="11"/>
      <c r="H12" s="3"/>
      <c r="I12" s="11"/>
      <c r="J12" s="11"/>
      <c r="K12" s="22"/>
    </row>
    <row r="13" spans="1:21" ht="13.35" customHeight="1" x14ac:dyDescent="0.25">
      <c r="A13" s="1" t="s">
        <v>20</v>
      </c>
      <c r="B13" s="1"/>
      <c r="C13" s="7">
        <f>SUM(C14:C16)</f>
        <v>198</v>
      </c>
      <c r="D13" s="7">
        <f>SUM(D14:D16)</f>
        <v>83</v>
      </c>
      <c r="E13" s="3"/>
      <c r="F13" s="8">
        <f>C13/(C13+D13)*100</f>
        <v>70.462633451957288</v>
      </c>
      <c r="G13" s="8">
        <f>D13/(C13+D13)*100</f>
        <v>29.537366548042705</v>
      </c>
      <c r="H13" s="3"/>
      <c r="I13" s="8">
        <f>(C13+D13)/7245*100</f>
        <v>3.8785369220151829</v>
      </c>
      <c r="J13" s="8"/>
      <c r="K13" s="22"/>
    </row>
    <row r="14" spans="1:21" ht="13.35" customHeight="1" x14ac:dyDescent="0.25">
      <c r="A14" s="3"/>
      <c r="B14" s="9" t="s">
        <v>6</v>
      </c>
      <c r="C14" s="10">
        <v>6</v>
      </c>
      <c r="D14" s="10">
        <v>6</v>
      </c>
      <c r="E14" s="3"/>
      <c r="F14" s="11">
        <f>C14/(C14+D14)*100</f>
        <v>50</v>
      </c>
      <c r="G14" s="11">
        <f>D14/(C14+D14)*100</f>
        <v>50</v>
      </c>
      <c r="H14" s="3"/>
      <c r="I14" s="11">
        <f>(C14+D14)/3804*100</f>
        <v>0.31545741324921134</v>
      </c>
      <c r="J14" s="11"/>
      <c r="K14" s="22"/>
    </row>
    <row r="15" spans="1:21" ht="13.35" customHeight="1" x14ac:dyDescent="0.25">
      <c r="A15" s="3"/>
      <c r="B15" s="9" t="s">
        <v>7</v>
      </c>
      <c r="C15" s="10">
        <v>44</v>
      </c>
      <c r="D15" s="10">
        <v>24</v>
      </c>
      <c r="E15" s="3"/>
      <c r="F15" s="11">
        <f t="shared" ref="F15:F16" si="2">C15/(C15+D15)*100</f>
        <v>64.705882352941174</v>
      </c>
      <c r="G15" s="11">
        <f t="shared" ref="G15:G16" si="3">D15/(C15+D15)*100</f>
        <v>35.294117647058826</v>
      </c>
      <c r="H15" s="3"/>
      <c r="I15" s="11">
        <f>(C15+D15)/2528*100</f>
        <v>2.6898734177215191</v>
      </c>
      <c r="J15" s="11"/>
      <c r="K15" s="22"/>
    </row>
    <row r="16" spans="1:21" ht="13.35" customHeight="1" x14ac:dyDescent="0.25">
      <c r="A16" s="3"/>
      <c r="B16" s="9" t="s">
        <v>8</v>
      </c>
      <c r="C16" s="10">
        <v>148</v>
      </c>
      <c r="D16" s="10">
        <v>53</v>
      </c>
      <c r="E16" s="3"/>
      <c r="F16" s="11">
        <f t="shared" si="2"/>
        <v>73.631840796019901</v>
      </c>
      <c r="G16" s="11">
        <f t="shared" si="3"/>
        <v>26.368159203980102</v>
      </c>
      <c r="H16" s="3"/>
      <c r="I16" s="11">
        <f>(C16+D16)/913*100</f>
        <v>22.015334063526833</v>
      </c>
      <c r="J16" s="11"/>
      <c r="K16" s="22"/>
    </row>
    <row r="17" spans="1:11" ht="16.95" customHeight="1" x14ac:dyDescent="0.25">
      <c r="A17" s="1" t="s">
        <v>22</v>
      </c>
      <c r="B17" s="3"/>
      <c r="C17" s="3"/>
      <c r="D17" s="3"/>
      <c r="E17" s="3"/>
      <c r="F17" s="11"/>
      <c r="G17" s="11"/>
      <c r="H17" s="3"/>
      <c r="I17" s="11"/>
      <c r="J17" s="11"/>
      <c r="K17" s="22"/>
    </row>
    <row r="18" spans="1:11" ht="13.35" customHeight="1" x14ac:dyDescent="0.25">
      <c r="A18" s="1" t="s">
        <v>20</v>
      </c>
      <c r="B18" s="1"/>
      <c r="C18" s="7">
        <f>SUM(C19:C22)</f>
        <v>79</v>
      </c>
      <c r="D18" s="7">
        <f>SUM(D19:D22)</f>
        <v>90</v>
      </c>
      <c r="E18" s="3"/>
      <c r="F18" s="8">
        <f>C18/(C18+D18)*100</f>
        <v>46.745562130177518</v>
      </c>
      <c r="G18" s="8">
        <f>D18/(C18+D18)*100</f>
        <v>53.254437869822489</v>
      </c>
      <c r="H18" s="3"/>
      <c r="I18" s="8">
        <f>(C18+D18)/7245*100</f>
        <v>2.3326432022084198</v>
      </c>
      <c r="J18" s="8"/>
      <c r="K18" s="22"/>
    </row>
    <row r="19" spans="1:11" ht="13.35" customHeight="1" x14ac:dyDescent="0.25">
      <c r="A19" s="1"/>
      <c r="B19" s="9" t="s">
        <v>6</v>
      </c>
      <c r="C19" s="10">
        <v>20</v>
      </c>
      <c r="D19" s="10">
        <v>28</v>
      </c>
      <c r="E19" s="3"/>
      <c r="F19" s="11">
        <f>C19/(C19+D19)*100</f>
        <v>41.666666666666671</v>
      </c>
      <c r="G19" s="11">
        <f>D19/(C19+D19)*100</f>
        <v>58.333333333333336</v>
      </c>
      <c r="H19" s="3"/>
      <c r="I19" s="11">
        <f>(C19+D19)/3804*100</f>
        <v>1.2618296529968454</v>
      </c>
      <c r="J19" s="11"/>
      <c r="K19" s="22"/>
    </row>
    <row r="20" spans="1:11" ht="13.35" customHeight="1" x14ac:dyDescent="0.25">
      <c r="A20" s="1"/>
      <c r="B20" s="9" t="s">
        <v>9</v>
      </c>
      <c r="C20" s="10">
        <v>14</v>
      </c>
      <c r="D20" s="10">
        <v>18</v>
      </c>
      <c r="E20" s="3"/>
      <c r="F20" s="11">
        <f t="shared" ref="F20:F24" si="4">C20/(C20+D20)*100</f>
        <v>43.75</v>
      </c>
      <c r="G20" s="11">
        <f t="shared" ref="G20:G24" si="5">D20/(C20+D20)*100</f>
        <v>56.25</v>
      </c>
      <c r="H20" s="3"/>
      <c r="I20" s="11">
        <f>(C20+D20)/1576*100</f>
        <v>2.030456852791878</v>
      </c>
      <c r="J20" s="11"/>
      <c r="K20" s="22"/>
    </row>
    <row r="21" spans="1:11" ht="13.35" customHeight="1" x14ac:dyDescent="0.25">
      <c r="A21" s="1"/>
      <c r="B21" s="9" t="s">
        <v>10</v>
      </c>
      <c r="C21" s="10">
        <v>20</v>
      </c>
      <c r="D21" s="10">
        <v>22</v>
      </c>
      <c r="E21" s="3"/>
      <c r="F21" s="11">
        <f t="shared" si="4"/>
        <v>47.619047619047613</v>
      </c>
      <c r="G21" s="11">
        <f t="shared" si="5"/>
        <v>52.380952380952387</v>
      </c>
      <c r="H21" s="3"/>
      <c r="I21" s="11">
        <f>(C21+D21)/952*100</f>
        <v>4.4117647058823533</v>
      </c>
      <c r="J21" s="11"/>
      <c r="K21" s="22"/>
    </row>
    <row r="22" spans="1:11" ht="13.35" customHeight="1" x14ac:dyDescent="0.25">
      <c r="A22" s="1"/>
      <c r="B22" s="9" t="s">
        <v>8</v>
      </c>
      <c r="C22" s="10">
        <v>25</v>
      </c>
      <c r="D22" s="10">
        <v>22</v>
      </c>
      <c r="E22" s="3"/>
      <c r="F22" s="11">
        <f t="shared" si="4"/>
        <v>53.191489361702125</v>
      </c>
      <c r="G22" s="11">
        <f t="shared" si="5"/>
        <v>46.808510638297875</v>
      </c>
      <c r="H22" s="3"/>
      <c r="I22" s="11">
        <f>(C22+D22)/913*100</f>
        <v>5.1478641840087622</v>
      </c>
      <c r="J22" s="11"/>
      <c r="K22" s="22"/>
    </row>
    <row r="23" spans="1:11" ht="16.95" customHeight="1" x14ac:dyDescent="0.25">
      <c r="A23" s="1" t="s">
        <v>23</v>
      </c>
      <c r="B23" s="3"/>
      <c r="C23" s="7">
        <v>107</v>
      </c>
      <c r="D23" s="7">
        <v>58</v>
      </c>
      <c r="E23" s="1"/>
      <c r="F23" s="8">
        <f t="shared" si="4"/>
        <v>64.848484848484844</v>
      </c>
      <c r="G23" s="8">
        <f t="shared" si="5"/>
        <v>35.151515151515149</v>
      </c>
      <c r="H23" s="3"/>
      <c r="I23" s="11"/>
      <c r="J23" s="11"/>
      <c r="K23" s="22"/>
    </row>
    <row r="24" spans="1:11" ht="13.35" customHeight="1" thickBot="1" x14ac:dyDescent="0.3">
      <c r="A24" s="16"/>
      <c r="B24" s="17" t="s">
        <v>11</v>
      </c>
      <c r="C24" s="18">
        <v>84</v>
      </c>
      <c r="D24" s="18">
        <v>33</v>
      </c>
      <c r="E24" s="19"/>
      <c r="F24" s="20">
        <f t="shared" si="4"/>
        <v>71.794871794871796</v>
      </c>
      <c r="G24" s="20">
        <f t="shared" si="5"/>
        <v>28.205128205128204</v>
      </c>
      <c r="H24" s="21"/>
      <c r="I24" s="20">
        <f>(C24+D24)/7245*100</f>
        <v>1.6149068322981366</v>
      </c>
      <c r="J24" s="11"/>
      <c r="K24" s="22"/>
    </row>
    <row r="25" spans="1:11" ht="13.35" customHeight="1" x14ac:dyDescent="0.25">
      <c r="A25" s="27" t="s">
        <v>24</v>
      </c>
      <c r="K25" s="22"/>
    </row>
    <row r="26" spans="1:11" ht="13.35" customHeight="1" x14ac:dyDescent="0.25">
      <c r="A26" s="27" t="s">
        <v>31</v>
      </c>
    </row>
  </sheetData>
  <mergeCells count="5">
    <mergeCell ref="C3:D3"/>
    <mergeCell ref="F3:G3"/>
    <mergeCell ref="C4:D4"/>
    <mergeCell ref="F4:G4"/>
    <mergeCell ref="F5:G5"/>
  </mergeCells>
  <pageMargins left="0.7" right="0.7" top="0.75" bottom="0.75" header="0.3" footer="0.3"/>
  <pageSetup paperSize="9" orientation="portrait" horizontalDpi="1200" verticalDpi="1200" r:id="rId1"/>
  <ignoredErrors>
    <ignoredError sqref="C18:D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CBA1A-413F-4529-8BEB-D3A88352709B}">
  <dimension ref="A1:U26"/>
  <sheetViews>
    <sheetView showGridLines="0" workbookViewId="0">
      <selection activeCell="T18" sqref="T18"/>
    </sheetView>
  </sheetViews>
  <sheetFormatPr defaultColWidth="9" defaultRowHeight="13.35" customHeight="1" x14ac:dyDescent="0.25"/>
  <cols>
    <col min="1" max="1" width="4.5546875" style="2" customWidth="1"/>
    <col min="2" max="2" width="26.5546875" style="2" customWidth="1"/>
    <col min="3" max="4" width="7" style="2" customWidth="1"/>
    <col min="5" max="5" width="3.33203125" style="2" customWidth="1"/>
    <col min="6" max="7" width="7" style="2" customWidth="1"/>
    <col min="8" max="8" width="3.33203125" style="2" customWidth="1"/>
    <col min="9" max="9" width="14.109375" style="2" customWidth="1"/>
    <col min="10" max="16384" width="9" style="2"/>
  </cols>
  <sheetData>
    <row r="1" spans="1:21" ht="13.35" customHeight="1" x14ac:dyDescent="0.25">
      <c r="A1" s="3" t="s">
        <v>13</v>
      </c>
    </row>
    <row r="2" spans="1:21" ht="29.85" customHeight="1" thickBot="1" x14ac:dyDescent="0.35">
      <c r="A2" s="13" t="s">
        <v>29</v>
      </c>
      <c r="B2" s="3"/>
      <c r="C2" s="3"/>
      <c r="D2" s="3"/>
      <c r="E2" s="3"/>
      <c r="F2" s="3"/>
      <c r="G2" s="3"/>
      <c r="H2" s="3"/>
      <c r="I2" s="3"/>
      <c r="J2" s="3"/>
    </row>
    <row r="3" spans="1:21" ht="13.35" customHeight="1" x14ac:dyDescent="0.25">
      <c r="A3" s="4"/>
      <c r="B3" s="4"/>
      <c r="C3" s="29" t="s">
        <v>0</v>
      </c>
      <c r="D3" s="29"/>
      <c r="E3" s="4"/>
      <c r="F3" s="29" t="s">
        <v>1</v>
      </c>
      <c r="G3" s="29"/>
      <c r="H3" s="4"/>
      <c r="I3" s="14" t="s">
        <v>2</v>
      </c>
      <c r="J3" s="3"/>
    </row>
    <row r="4" spans="1:21" ht="13.35" customHeight="1" x14ac:dyDescent="0.25">
      <c r="A4" s="3"/>
      <c r="B4" s="3"/>
      <c r="C4" s="30" t="s">
        <v>3</v>
      </c>
      <c r="D4" s="30"/>
      <c r="E4" s="3"/>
      <c r="F4" s="30" t="s">
        <v>17</v>
      </c>
      <c r="G4" s="30"/>
      <c r="H4" s="3"/>
      <c r="I4" s="15" t="s">
        <v>4</v>
      </c>
      <c r="J4" s="3"/>
    </row>
    <row r="5" spans="1:21" ht="13.35" customHeight="1" x14ac:dyDescent="0.25">
      <c r="A5" s="3"/>
      <c r="B5" s="3"/>
      <c r="C5" s="5"/>
      <c r="D5" s="5"/>
      <c r="E5" s="3"/>
      <c r="F5" s="31" t="s">
        <v>18</v>
      </c>
      <c r="G5" s="31"/>
      <c r="H5" s="3"/>
      <c r="I5" s="15" t="s">
        <v>5</v>
      </c>
      <c r="J5" s="3"/>
    </row>
    <row r="6" spans="1:21" ht="13.35" customHeight="1" x14ac:dyDescent="0.25">
      <c r="A6" s="5"/>
      <c r="B6" s="5"/>
      <c r="C6" s="6" t="s">
        <v>14</v>
      </c>
      <c r="D6" s="6" t="s">
        <v>15</v>
      </c>
      <c r="E6" s="5"/>
      <c r="F6" s="6" t="s">
        <v>14</v>
      </c>
      <c r="G6" s="6" t="s">
        <v>15</v>
      </c>
      <c r="H6" s="5"/>
      <c r="I6" s="6" t="s">
        <v>16</v>
      </c>
      <c r="J6" s="3"/>
    </row>
    <row r="7" spans="1:21" ht="16.95" customHeight="1" x14ac:dyDescent="0.25">
      <c r="A7" s="1" t="s">
        <v>19</v>
      </c>
      <c r="B7" s="3"/>
      <c r="C7" s="3"/>
      <c r="D7" s="3"/>
      <c r="E7" s="3"/>
      <c r="F7" s="3"/>
      <c r="G7" s="3"/>
      <c r="H7" s="3"/>
      <c r="I7" s="3"/>
      <c r="J7" s="3"/>
    </row>
    <row r="8" spans="1:21" ht="13.35" customHeight="1" x14ac:dyDescent="0.25">
      <c r="A8" s="1" t="s">
        <v>20</v>
      </c>
      <c r="B8" s="1"/>
      <c r="C8" s="7">
        <f>SUM(C9:C11)</f>
        <v>64</v>
      </c>
      <c r="D8" s="7">
        <f>SUM(D9:D11)</f>
        <v>44</v>
      </c>
      <c r="E8" s="7"/>
      <c r="F8" s="8">
        <f>C8/(C8+D8)*100</f>
        <v>59.259259259259252</v>
      </c>
      <c r="G8" s="8">
        <f>D8/(C8+D8)*100</f>
        <v>40.74074074074074</v>
      </c>
      <c r="H8" s="3"/>
      <c r="I8" s="8">
        <f>108/7100*100</f>
        <v>1.5211267605633803</v>
      </c>
      <c r="J8" s="8"/>
      <c r="K8" s="22"/>
    </row>
    <row r="9" spans="1:21" ht="13.35" customHeight="1" x14ac:dyDescent="0.25">
      <c r="A9" s="3"/>
      <c r="B9" s="9" t="s">
        <v>6</v>
      </c>
      <c r="C9" s="10">
        <v>11</v>
      </c>
      <c r="D9" s="10">
        <v>10</v>
      </c>
      <c r="E9" s="3"/>
      <c r="F9" s="11">
        <f>C9/(C9+D9)*100</f>
        <v>52.380952380952387</v>
      </c>
      <c r="G9" s="11">
        <f>D9/(C9+D9)*100</f>
        <v>47.619047619047613</v>
      </c>
      <c r="H9" s="3"/>
      <c r="I9" s="11">
        <f>21/3828*100</f>
        <v>0.54858934169278994</v>
      </c>
      <c r="J9" s="11"/>
      <c r="K9" s="22"/>
      <c r="P9" s="23"/>
      <c r="Q9" s="23"/>
      <c r="R9" s="23"/>
      <c r="S9" s="23"/>
      <c r="T9" s="24"/>
      <c r="U9" s="24"/>
    </row>
    <row r="10" spans="1:21" ht="13.35" customHeight="1" x14ac:dyDescent="0.25">
      <c r="A10" s="3"/>
      <c r="B10" s="9" t="s">
        <v>7</v>
      </c>
      <c r="C10" s="10">
        <v>18</v>
      </c>
      <c r="D10" s="10">
        <v>22</v>
      </c>
      <c r="E10" s="3"/>
      <c r="F10" s="11">
        <f t="shared" ref="F10:F11" si="0">C10/(C10+D10)*100</f>
        <v>45</v>
      </c>
      <c r="G10" s="11">
        <f t="shared" ref="G10:G11" si="1">D10/(C10+D10)*100</f>
        <v>55.000000000000007</v>
      </c>
      <c r="H10" s="3"/>
      <c r="I10" s="11">
        <f>40/2391*100</f>
        <v>1.6729401923881222</v>
      </c>
      <c r="J10" s="11"/>
      <c r="K10" s="22"/>
    </row>
    <row r="11" spans="1:21" ht="13.35" customHeight="1" x14ac:dyDescent="0.25">
      <c r="A11" s="3"/>
      <c r="B11" s="9" t="s">
        <v>8</v>
      </c>
      <c r="C11" s="10">
        <v>35</v>
      </c>
      <c r="D11" s="10">
        <v>12</v>
      </c>
      <c r="E11" s="3"/>
      <c r="F11" s="11">
        <f t="shared" si="0"/>
        <v>74.468085106382972</v>
      </c>
      <c r="G11" s="11">
        <f t="shared" si="1"/>
        <v>25.531914893617021</v>
      </c>
      <c r="H11" s="3"/>
      <c r="I11" s="11">
        <f>47/881*100</f>
        <v>5.3348467650397273</v>
      </c>
      <c r="J11" s="11"/>
      <c r="K11" s="22"/>
    </row>
    <row r="12" spans="1:21" ht="16.95" customHeight="1" x14ac:dyDescent="0.25">
      <c r="A12" s="12" t="s">
        <v>21</v>
      </c>
      <c r="B12" s="12"/>
      <c r="C12" s="3"/>
      <c r="D12" s="3"/>
      <c r="E12" s="3"/>
      <c r="F12" s="11"/>
      <c r="G12" s="11"/>
      <c r="H12" s="3"/>
      <c r="I12" s="11"/>
      <c r="J12" s="11"/>
      <c r="K12" s="22"/>
    </row>
    <row r="13" spans="1:21" ht="13.35" customHeight="1" x14ac:dyDescent="0.25">
      <c r="A13" s="1" t="s">
        <v>20</v>
      </c>
      <c r="B13" s="1"/>
      <c r="C13" s="7">
        <f>SUM(C14:C16)</f>
        <v>197</v>
      </c>
      <c r="D13" s="7">
        <f>SUM(D14:D16)</f>
        <v>86</v>
      </c>
      <c r="E13" s="3"/>
      <c r="F13" s="8">
        <f>C13/(C13+D13)*100</f>
        <v>69.611307420494697</v>
      </c>
      <c r="G13" s="8">
        <f>D13/(C13+D13)*100</f>
        <v>30.3886925795053</v>
      </c>
      <c r="H13" s="3"/>
      <c r="I13" s="8">
        <f>283/7100*100</f>
        <v>3.9859154929577465</v>
      </c>
      <c r="J13" s="8"/>
      <c r="K13" s="22"/>
    </row>
    <row r="14" spans="1:21" ht="13.35" customHeight="1" x14ac:dyDescent="0.25">
      <c r="A14" s="3"/>
      <c r="B14" s="9" t="s">
        <v>6</v>
      </c>
      <c r="C14" s="10">
        <v>7</v>
      </c>
      <c r="D14" s="10">
        <v>11</v>
      </c>
      <c r="E14" s="3"/>
      <c r="F14" s="11">
        <f>C14/(C14+D14)*100</f>
        <v>38.888888888888893</v>
      </c>
      <c r="G14" s="11">
        <f>D14/(C14+D14)*100</f>
        <v>61.111111111111114</v>
      </c>
      <c r="H14" s="3"/>
      <c r="I14" s="11">
        <f>18/3828*100</f>
        <v>0.47021943573667713</v>
      </c>
      <c r="J14" s="11"/>
      <c r="K14" s="22"/>
    </row>
    <row r="15" spans="1:21" ht="13.35" customHeight="1" x14ac:dyDescent="0.25">
      <c r="A15" s="3"/>
      <c r="B15" s="9" t="s">
        <v>7</v>
      </c>
      <c r="C15" s="10">
        <v>43</v>
      </c>
      <c r="D15" s="10">
        <v>30</v>
      </c>
      <c r="E15" s="3"/>
      <c r="F15" s="11">
        <f t="shared" ref="F15:F16" si="2">C15/(C15+D15)*100</f>
        <v>58.904109589041099</v>
      </c>
      <c r="G15" s="11">
        <f t="shared" ref="G15:G16" si="3">D15/(C15+D15)*100</f>
        <v>41.095890410958901</v>
      </c>
      <c r="H15" s="3"/>
      <c r="I15" s="11">
        <f>73/2391*100</f>
        <v>3.053115851108323</v>
      </c>
      <c r="J15" s="11"/>
      <c r="K15" s="22"/>
    </row>
    <row r="16" spans="1:21" ht="13.35" customHeight="1" x14ac:dyDescent="0.25">
      <c r="A16" s="3"/>
      <c r="B16" s="9" t="s">
        <v>8</v>
      </c>
      <c r="C16" s="10">
        <v>147</v>
      </c>
      <c r="D16" s="10">
        <v>45</v>
      </c>
      <c r="E16" s="3"/>
      <c r="F16" s="11">
        <f t="shared" si="2"/>
        <v>76.5625</v>
      </c>
      <c r="G16" s="11">
        <f t="shared" si="3"/>
        <v>23.4375</v>
      </c>
      <c r="H16" s="3"/>
      <c r="I16" s="11">
        <f>192/881*100</f>
        <v>21.793416572077184</v>
      </c>
      <c r="J16" s="11"/>
      <c r="K16" s="22"/>
    </row>
    <row r="17" spans="1:11" ht="16.95" customHeight="1" x14ac:dyDescent="0.25">
      <c r="A17" s="1" t="s">
        <v>22</v>
      </c>
      <c r="B17" s="3"/>
      <c r="C17" s="3"/>
      <c r="D17" s="3"/>
      <c r="E17" s="3"/>
      <c r="F17" s="11"/>
      <c r="G17" s="11"/>
      <c r="H17" s="3"/>
      <c r="I17" s="11"/>
      <c r="J17" s="11"/>
      <c r="K17" s="22"/>
    </row>
    <row r="18" spans="1:11" ht="13.35" customHeight="1" x14ac:dyDescent="0.25">
      <c r="A18" s="1" t="s">
        <v>20</v>
      </c>
      <c r="B18" s="1"/>
      <c r="C18" s="7">
        <f>SUM(C19:C22)</f>
        <v>80</v>
      </c>
      <c r="D18" s="7">
        <f>SUM(D19:D22)</f>
        <v>95</v>
      </c>
      <c r="E18" s="3"/>
      <c r="F18" s="8">
        <f>C18/(C18+D18)*100</f>
        <v>45.714285714285715</v>
      </c>
      <c r="G18" s="8">
        <f>D18/(C18+D18)*100</f>
        <v>54.285714285714285</v>
      </c>
      <c r="H18" s="3"/>
      <c r="I18" s="8">
        <f>175/7100*100</f>
        <v>2.464788732394366</v>
      </c>
      <c r="J18" s="8"/>
      <c r="K18" s="22"/>
    </row>
    <row r="19" spans="1:11" ht="13.35" customHeight="1" x14ac:dyDescent="0.25">
      <c r="A19" s="1"/>
      <c r="B19" s="9" t="s">
        <v>6</v>
      </c>
      <c r="C19" s="10">
        <v>21</v>
      </c>
      <c r="D19" s="10">
        <v>34</v>
      </c>
      <c r="E19" s="3"/>
      <c r="F19" s="11">
        <f>C19/(C19+D19)*100</f>
        <v>38.181818181818187</v>
      </c>
      <c r="G19" s="11">
        <f>D19/(C19+D19)*100</f>
        <v>61.818181818181813</v>
      </c>
      <c r="H19" s="3"/>
      <c r="I19" s="11">
        <f>55/3828*100</f>
        <v>1.4367816091954022</v>
      </c>
      <c r="J19" s="11"/>
      <c r="K19" s="22"/>
    </row>
    <row r="20" spans="1:11" ht="13.35" customHeight="1" x14ac:dyDescent="0.25">
      <c r="A20" s="1"/>
      <c r="B20" s="9" t="s">
        <v>9</v>
      </c>
      <c r="C20" s="10">
        <v>10</v>
      </c>
      <c r="D20" s="10">
        <v>15</v>
      </c>
      <c r="E20" s="3"/>
      <c r="F20" s="11">
        <f t="shared" ref="F20:F24" si="4">C20/(C20+D20)*100</f>
        <v>40</v>
      </c>
      <c r="G20" s="11">
        <f t="shared" ref="G20:G24" si="5">D20/(C20+D20)*100</f>
        <v>60</v>
      </c>
      <c r="H20" s="3"/>
      <c r="I20" s="11">
        <f>25/1492*100</f>
        <v>1.6756032171581769</v>
      </c>
      <c r="J20" s="11"/>
      <c r="K20" s="22"/>
    </row>
    <row r="21" spans="1:11" ht="13.35" customHeight="1" x14ac:dyDescent="0.25">
      <c r="A21" s="1"/>
      <c r="B21" s="9" t="s">
        <v>10</v>
      </c>
      <c r="C21" s="10">
        <v>18</v>
      </c>
      <c r="D21" s="10">
        <v>16</v>
      </c>
      <c r="E21" s="3"/>
      <c r="F21" s="11">
        <f t="shared" si="4"/>
        <v>52.941176470588239</v>
      </c>
      <c r="G21" s="11">
        <f t="shared" si="5"/>
        <v>47.058823529411761</v>
      </c>
      <c r="H21" s="3"/>
      <c r="I21" s="11">
        <f>34/899*100</f>
        <v>3.7819799777530592</v>
      </c>
      <c r="J21" s="11"/>
      <c r="K21" s="22"/>
    </row>
    <row r="22" spans="1:11" ht="13.35" customHeight="1" x14ac:dyDescent="0.25">
      <c r="A22" s="1"/>
      <c r="B22" s="9" t="s">
        <v>8</v>
      </c>
      <c r="C22" s="10">
        <v>31</v>
      </c>
      <c r="D22" s="10">
        <v>30</v>
      </c>
      <c r="E22" s="3"/>
      <c r="F22" s="11">
        <f t="shared" si="4"/>
        <v>50.819672131147541</v>
      </c>
      <c r="G22" s="11">
        <f t="shared" si="5"/>
        <v>49.180327868852459</v>
      </c>
      <c r="H22" s="3"/>
      <c r="I22" s="11">
        <f>61/881*100</f>
        <v>6.9239500567536885</v>
      </c>
      <c r="J22" s="11"/>
      <c r="K22" s="22"/>
    </row>
    <row r="23" spans="1:11" ht="16.95" customHeight="1" x14ac:dyDescent="0.25">
      <c r="A23" s="1" t="s">
        <v>23</v>
      </c>
      <c r="B23" s="3"/>
      <c r="C23" s="7">
        <v>106</v>
      </c>
      <c r="D23" s="7">
        <v>73</v>
      </c>
      <c r="E23" s="1"/>
      <c r="F23" s="8">
        <f t="shared" si="4"/>
        <v>59.217877094972074</v>
      </c>
      <c r="G23" s="8">
        <f t="shared" si="5"/>
        <v>40.782122905027933</v>
      </c>
      <c r="H23" s="3"/>
      <c r="I23" s="11"/>
      <c r="J23" s="11"/>
      <c r="K23" s="22"/>
    </row>
    <row r="24" spans="1:11" ht="13.35" customHeight="1" thickBot="1" x14ac:dyDescent="0.3">
      <c r="A24" s="16"/>
      <c r="B24" s="17" t="s">
        <v>11</v>
      </c>
      <c r="C24" s="18">
        <v>75</v>
      </c>
      <c r="D24" s="18">
        <v>57</v>
      </c>
      <c r="E24" s="19"/>
      <c r="F24" s="20">
        <f t="shared" si="4"/>
        <v>56.81818181818182</v>
      </c>
      <c r="G24" s="20">
        <f t="shared" si="5"/>
        <v>43.18181818181818</v>
      </c>
      <c r="H24" s="21"/>
      <c r="I24" s="20">
        <f>132/7100*100</f>
        <v>1.8591549295774648</v>
      </c>
      <c r="J24" s="11"/>
    </row>
    <row r="25" spans="1:11" ht="13.35" customHeight="1" x14ac:dyDescent="0.25">
      <c r="A25" s="27" t="s">
        <v>24</v>
      </c>
    </row>
    <row r="26" spans="1:11" ht="13.35" customHeight="1" x14ac:dyDescent="0.25">
      <c r="A26" s="27" t="s">
        <v>25</v>
      </c>
    </row>
  </sheetData>
  <mergeCells count="5">
    <mergeCell ref="C3:D3"/>
    <mergeCell ref="F3:G3"/>
    <mergeCell ref="C4:D4"/>
    <mergeCell ref="F4:G4"/>
    <mergeCell ref="F5:G5"/>
  </mergeCells>
  <pageMargins left="0.7" right="0.7" top="0.75" bottom="0.75" header="0.3" footer="0.3"/>
  <pageSetup paperSize="9" orientation="portrait" horizontalDpi="1200" verticalDpi="1200" r:id="rId1"/>
  <ignoredErrors>
    <ignoredError sqref="C18:D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765C-4398-4469-96BD-2A74B3FF0F16}">
  <dimension ref="A1:J27"/>
  <sheetViews>
    <sheetView showGridLines="0" workbookViewId="0">
      <selection activeCell="E37" sqref="E37"/>
    </sheetView>
  </sheetViews>
  <sheetFormatPr defaultColWidth="9" defaultRowHeight="13.35" customHeight="1" x14ac:dyDescent="0.25"/>
  <cols>
    <col min="1" max="1" width="4.5546875" style="2" customWidth="1"/>
    <col min="2" max="2" width="26.5546875" style="2" customWidth="1"/>
    <col min="3" max="4" width="7" style="2" customWidth="1"/>
    <col min="5" max="5" width="3.33203125" style="2" customWidth="1"/>
    <col min="6" max="7" width="7" style="2" customWidth="1"/>
    <col min="8" max="8" width="3.33203125" style="2" customWidth="1"/>
    <col min="9" max="9" width="14.109375" style="2" customWidth="1"/>
    <col min="10" max="16384" width="9" style="2"/>
  </cols>
  <sheetData>
    <row r="1" spans="1:10" ht="13.35" customHeight="1" x14ac:dyDescent="0.25">
      <c r="A1" s="3" t="s">
        <v>13</v>
      </c>
    </row>
    <row r="2" spans="1:10" ht="29.85" customHeight="1" thickBot="1" x14ac:dyDescent="0.35">
      <c r="A2" s="13" t="s">
        <v>12</v>
      </c>
      <c r="B2" s="3"/>
      <c r="C2" s="3"/>
      <c r="D2" s="3"/>
      <c r="E2" s="3"/>
      <c r="F2" s="3"/>
      <c r="G2" s="3"/>
      <c r="H2" s="3"/>
      <c r="I2" s="3"/>
      <c r="J2" s="3"/>
    </row>
    <row r="3" spans="1:10" ht="13.35" customHeight="1" x14ac:dyDescent="0.25">
      <c r="A3" s="4"/>
      <c r="B3" s="4"/>
      <c r="C3" s="29" t="s">
        <v>0</v>
      </c>
      <c r="D3" s="29"/>
      <c r="E3" s="4"/>
      <c r="F3" s="29" t="s">
        <v>1</v>
      </c>
      <c r="G3" s="29"/>
      <c r="H3" s="4"/>
      <c r="I3" s="14" t="s">
        <v>2</v>
      </c>
      <c r="J3" s="3"/>
    </row>
    <row r="4" spans="1:10" ht="13.35" customHeight="1" x14ac:dyDescent="0.25">
      <c r="A4" s="3"/>
      <c r="B4" s="3"/>
      <c r="C4" s="30" t="s">
        <v>3</v>
      </c>
      <c r="D4" s="30"/>
      <c r="E4" s="3"/>
      <c r="F4" s="30" t="s">
        <v>17</v>
      </c>
      <c r="G4" s="30"/>
      <c r="H4" s="3"/>
      <c r="I4" s="15" t="s">
        <v>4</v>
      </c>
      <c r="J4" s="3"/>
    </row>
    <row r="5" spans="1:10" ht="13.35" customHeight="1" x14ac:dyDescent="0.25">
      <c r="A5" s="3"/>
      <c r="B5" s="3"/>
      <c r="C5" s="5"/>
      <c r="D5" s="5"/>
      <c r="E5" s="3"/>
      <c r="F5" s="31" t="s">
        <v>18</v>
      </c>
      <c r="G5" s="31"/>
      <c r="H5" s="3"/>
      <c r="I5" s="15" t="s">
        <v>5</v>
      </c>
      <c r="J5" s="3"/>
    </row>
    <row r="6" spans="1:10" ht="13.35" customHeight="1" x14ac:dyDescent="0.25">
      <c r="A6" s="5"/>
      <c r="B6" s="5"/>
      <c r="C6" s="6" t="s">
        <v>14</v>
      </c>
      <c r="D6" s="6" t="s">
        <v>15</v>
      </c>
      <c r="E6" s="5"/>
      <c r="F6" s="6" t="s">
        <v>14</v>
      </c>
      <c r="G6" s="6" t="s">
        <v>15</v>
      </c>
      <c r="H6" s="5"/>
      <c r="I6" s="6" t="s">
        <v>16</v>
      </c>
      <c r="J6" s="3"/>
    </row>
    <row r="7" spans="1:10" ht="16.95" customHeight="1" x14ac:dyDescent="0.25">
      <c r="A7" s="1" t="s">
        <v>19</v>
      </c>
      <c r="B7" s="3"/>
      <c r="C7" s="3"/>
      <c r="D7" s="3"/>
      <c r="E7" s="3"/>
      <c r="F7" s="3"/>
      <c r="G7" s="3"/>
      <c r="H7" s="3"/>
      <c r="I7" s="3"/>
      <c r="J7" s="3"/>
    </row>
    <row r="8" spans="1:10" ht="13.35" customHeight="1" x14ac:dyDescent="0.25">
      <c r="A8" s="1" t="s">
        <v>20</v>
      </c>
      <c r="B8" s="1"/>
      <c r="C8" s="7">
        <f>SUM(C9:C11)</f>
        <v>64</v>
      </c>
      <c r="D8" s="7">
        <f>SUM(D9:D11)</f>
        <v>49</v>
      </c>
      <c r="E8" s="7"/>
      <c r="F8" s="8">
        <f>C8/(C8+D8)*100</f>
        <v>56.637168141592923</v>
      </c>
      <c r="G8" s="8">
        <f>D8/(C8+D8)*100</f>
        <v>43.362831858407077</v>
      </c>
      <c r="H8" s="3"/>
      <c r="I8" s="8">
        <v>1.6303563699321888</v>
      </c>
      <c r="J8" s="8"/>
    </row>
    <row r="9" spans="1:10" ht="13.35" customHeight="1" x14ac:dyDescent="0.25">
      <c r="A9" s="3"/>
      <c r="B9" s="9" t="s">
        <v>6</v>
      </c>
      <c r="C9" s="10">
        <f>[1]REG_kön!F95</f>
        <v>6</v>
      </c>
      <c r="D9" s="10">
        <f>[1]REG_kön!G95</f>
        <v>9</v>
      </c>
      <c r="E9" s="3"/>
      <c r="F9" s="11">
        <f>C9/(C9+D9)*100</f>
        <v>40</v>
      </c>
      <c r="G9" s="11">
        <f>D9/(C9+D9)*100</f>
        <v>60</v>
      </c>
      <c r="H9" s="3"/>
      <c r="I9" s="11">
        <v>0.38920601971977165</v>
      </c>
      <c r="J9" s="11"/>
    </row>
    <row r="10" spans="1:10" ht="13.35" customHeight="1" x14ac:dyDescent="0.25">
      <c r="A10" s="3"/>
      <c r="B10" s="9" t="s">
        <v>7</v>
      </c>
      <c r="C10" s="10">
        <f>[1]REG_kön!F96</f>
        <v>17</v>
      </c>
      <c r="D10" s="10">
        <f>[1]REG_kön!G96</f>
        <v>24</v>
      </c>
      <c r="E10" s="3"/>
      <c r="F10" s="11">
        <f t="shared" ref="F10:F11" si="0">C10/(C10+D10)*100</f>
        <v>41.463414634146339</v>
      </c>
      <c r="G10" s="11">
        <f t="shared" ref="G10:G11" si="1">D10/(C10+D10)*100</f>
        <v>58.536585365853654</v>
      </c>
      <c r="H10" s="3"/>
      <c r="I10" s="11">
        <v>1.8468468468468466</v>
      </c>
      <c r="J10" s="11"/>
    </row>
    <row r="11" spans="1:10" ht="13.35" customHeight="1" x14ac:dyDescent="0.25">
      <c r="A11" s="3"/>
      <c r="B11" s="9" t="s">
        <v>8</v>
      </c>
      <c r="C11" s="10">
        <f>[1]REG_kön!F97</f>
        <v>41</v>
      </c>
      <c r="D11" s="10">
        <f>[1]REG_kön!G97</f>
        <v>16</v>
      </c>
      <c r="E11" s="3"/>
      <c r="F11" s="11">
        <f t="shared" si="0"/>
        <v>71.929824561403507</v>
      </c>
      <c r="G11" s="11">
        <f t="shared" si="1"/>
        <v>28.07017543859649</v>
      </c>
      <c r="H11" s="3"/>
      <c r="I11" s="11">
        <v>6.6511085180863478</v>
      </c>
      <c r="J11" s="11"/>
    </row>
    <row r="12" spans="1:10" ht="16.95" customHeight="1" x14ac:dyDescent="0.25">
      <c r="A12" s="12" t="s">
        <v>21</v>
      </c>
      <c r="B12" s="12"/>
      <c r="C12" s="3"/>
      <c r="D12" s="3"/>
      <c r="E12" s="3"/>
      <c r="F12" s="11"/>
      <c r="G12" s="11"/>
      <c r="H12" s="3"/>
      <c r="I12" s="11"/>
      <c r="J12" s="11"/>
    </row>
    <row r="13" spans="1:10" ht="13.35" customHeight="1" x14ac:dyDescent="0.25">
      <c r="A13" s="1" t="s">
        <v>20</v>
      </c>
      <c r="B13" s="1"/>
      <c r="C13" s="7">
        <f>SUM(C14:C16)</f>
        <v>182</v>
      </c>
      <c r="D13" s="7">
        <f>SUM(D14:D16)</f>
        <v>95</v>
      </c>
      <c r="E13" s="3"/>
      <c r="F13" s="8">
        <f>C13/(C13+D13)*100</f>
        <v>65.70397111913357</v>
      </c>
      <c r="G13" s="8">
        <f>D13/(C13+D13)*100</f>
        <v>34.296028880866423</v>
      </c>
      <c r="H13" s="3"/>
      <c r="I13" s="8">
        <v>3.9965372962054539</v>
      </c>
      <c r="J13" s="8"/>
    </row>
    <row r="14" spans="1:10" ht="13.35" customHeight="1" x14ac:dyDescent="0.25">
      <c r="A14" s="3"/>
      <c r="B14" s="9" t="s">
        <v>6</v>
      </c>
      <c r="C14" s="10">
        <f>[1]REG_kön!F122</f>
        <v>12</v>
      </c>
      <c r="D14" s="10">
        <f>[1]REG_kön!G122</f>
        <v>12</v>
      </c>
      <c r="E14" s="3"/>
      <c r="F14" s="11">
        <f>C14/(C14+D14)*100</f>
        <v>50</v>
      </c>
      <c r="G14" s="11">
        <f>D14/(C14+D14)*100</f>
        <v>50</v>
      </c>
      <c r="H14" s="3"/>
      <c r="I14" s="11">
        <v>0.62272963155163463</v>
      </c>
      <c r="J14" s="11"/>
    </row>
    <row r="15" spans="1:10" ht="13.35" customHeight="1" x14ac:dyDescent="0.25">
      <c r="A15" s="3"/>
      <c r="B15" s="9" t="s">
        <v>7</v>
      </c>
      <c r="C15" s="10">
        <f>[1]REG_kön!F123</f>
        <v>41</v>
      </c>
      <c r="D15" s="10">
        <f>[1]REG_kön!G123</f>
        <v>35</v>
      </c>
      <c r="E15" s="3"/>
      <c r="F15" s="11">
        <f t="shared" ref="F15:F16" si="2">C15/(C15+D15)*100</f>
        <v>53.94736842105263</v>
      </c>
      <c r="G15" s="11">
        <f t="shared" ref="G15:G16" si="3">D15/(C15+D15)*100</f>
        <v>46.05263157894737</v>
      </c>
      <c r="H15" s="3"/>
      <c r="I15" s="11">
        <v>3.4234234234234231</v>
      </c>
      <c r="J15" s="11"/>
    </row>
    <row r="16" spans="1:10" ht="13.35" customHeight="1" x14ac:dyDescent="0.25">
      <c r="A16" s="3"/>
      <c r="B16" s="9" t="s">
        <v>8</v>
      </c>
      <c r="C16" s="10">
        <f>[1]REG_kön!F124</f>
        <v>129</v>
      </c>
      <c r="D16" s="10">
        <f>[1]REG_kön!G124</f>
        <v>48</v>
      </c>
      <c r="E16" s="3"/>
      <c r="F16" s="11">
        <f t="shared" si="2"/>
        <v>72.881355932203391</v>
      </c>
      <c r="G16" s="11">
        <f t="shared" si="3"/>
        <v>27.118644067796609</v>
      </c>
      <c r="H16" s="3"/>
      <c r="I16" s="11">
        <v>20.653442240373394</v>
      </c>
      <c r="J16" s="11"/>
    </row>
    <row r="17" spans="1:10" ht="16.95" customHeight="1" x14ac:dyDescent="0.25">
      <c r="A17" s="1" t="s">
        <v>22</v>
      </c>
      <c r="B17" s="3"/>
      <c r="C17" s="3"/>
      <c r="D17" s="3"/>
      <c r="E17" s="3"/>
      <c r="F17" s="11"/>
      <c r="G17" s="11"/>
      <c r="H17" s="3"/>
      <c r="I17" s="11"/>
      <c r="J17" s="11"/>
    </row>
    <row r="18" spans="1:10" ht="13.35" customHeight="1" x14ac:dyDescent="0.25">
      <c r="A18" s="1" t="s">
        <v>20</v>
      </c>
      <c r="B18" s="1"/>
      <c r="C18" s="7">
        <f>SUM(C19:C22)</f>
        <v>94</v>
      </c>
      <c r="D18" s="7">
        <f>SUM(D19:D22)</f>
        <v>108</v>
      </c>
      <c r="E18" s="3"/>
      <c r="F18" s="8">
        <f>C18/(C18+D18)*100</f>
        <v>46.534653465346537</v>
      </c>
      <c r="G18" s="8">
        <f>D18/(C18+D18)*100</f>
        <v>53.46534653465347</v>
      </c>
      <c r="H18" s="3"/>
      <c r="I18" s="8">
        <v>2.9144423604097534</v>
      </c>
      <c r="J18" s="8"/>
    </row>
    <row r="19" spans="1:10" ht="13.35" customHeight="1" x14ac:dyDescent="0.25">
      <c r="A19" s="1"/>
      <c r="B19" s="9" t="s">
        <v>6</v>
      </c>
      <c r="C19" s="10">
        <f>[1]REG_kön!F113+[1]REG_kön!F153+[1]REG_kön!F190</f>
        <v>25</v>
      </c>
      <c r="D19" s="10">
        <f>[1]REG_kön!G113+[1]REG_kön!G153+[1]REG_kön!G190</f>
        <v>36</v>
      </c>
      <c r="E19" s="3"/>
      <c r="F19" s="11">
        <f>C19/(C19+D19)*100</f>
        <v>40.983606557377051</v>
      </c>
      <c r="G19" s="11">
        <f>D19/(C19+D19)*100</f>
        <v>59.016393442622949</v>
      </c>
      <c r="H19" s="3"/>
      <c r="I19" s="11">
        <v>1.5827711468604049</v>
      </c>
      <c r="J19" s="11"/>
    </row>
    <row r="20" spans="1:10" ht="13.35" customHeight="1" x14ac:dyDescent="0.25">
      <c r="A20" s="1"/>
      <c r="B20" s="9" t="s">
        <v>9</v>
      </c>
      <c r="C20" s="10">
        <f>[1]REG_kön!F114+[1]REG_kön!F154+[1]REG_kön!F191</f>
        <v>21</v>
      </c>
      <c r="D20" s="10">
        <f>[1]REG_kön!G114+[1]REG_kön!G154+[1]REG_kön!G191</f>
        <v>19</v>
      </c>
      <c r="E20" s="3"/>
      <c r="F20" s="11">
        <f t="shared" ref="F20:F24" si="4">C20/(C20+D20)*100</f>
        <v>52.5</v>
      </c>
      <c r="G20" s="11">
        <f t="shared" ref="G20:G24" si="5">D20/(C20+D20)*100</f>
        <v>47.5</v>
      </c>
      <c r="H20" s="3"/>
      <c r="I20" s="11">
        <v>2.9304029304029302</v>
      </c>
      <c r="J20" s="11"/>
    </row>
    <row r="21" spans="1:10" ht="13.35" customHeight="1" x14ac:dyDescent="0.25">
      <c r="A21" s="1"/>
      <c r="B21" s="9" t="s">
        <v>10</v>
      </c>
      <c r="C21" s="10">
        <f>[1]REG_kön!F115+[1]REG_kön!F155+[1]REG_kön!F192</f>
        <v>14</v>
      </c>
      <c r="D21" s="10">
        <f>[1]REG_kön!G115+[1]REG_kön!G155+[1]REG_kön!G192</f>
        <v>23</v>
      </c>
      <c r="E21" s="3"/>
      <c r="F21" s="11">
        <f t="shared" si="4"/>
        <v>37.837837837837839</v>
      </c>
      <c r="G21" s="11">
        <f t="shared" si="5"/>
        <v>62.162162162162161</v>
      </c>
      <c r="H21" s="3"/>
      <c r="I21" s="11">
        <v>4.3274853801169595</v>
      </c>
      <c r="J21" s="11"/>
    </row>
    <row r="22" spans="1:10" ht="13.35" customHeight="1" x14ac:dyDescent="0.25">
      <c r="A22" s="1"/>
      <c r="B22" s="9" t="s">
        <v>8</v>
      </c>
      <c r="C22" s="10">
        <f>[1]REG_kön!F116+[1]REG_kön!F156+[1]REG_kön!F193</f>
        <v>34</v>
      </c>
      <c r="D22" s="10">
        <f>[1]REG_kön!G116+[1]REG_kön!G156+[1]REG_kön!G193</f>
        <v>30</v>
      </c>
      <c r="E22" s="3"/>
      <c r="F22" s="11">
        <f t="shared" si="4"/>
        <v>53.125</v>
      </c>
      <c r="G22" s="11">
        <f t="shared" si="5"/>
        <v>46.875</v>
      </c>
      <c r="H22" s="3"/>
      <c r="I22" s="11">
        <v>7.4679113185530914</v>
      </c>
      <c r="J22" s="11"/>
    </row>
    <row r="23" spans="1:10" ht="16.95" customHeight="1" x14ac:dyDescent="0.25">
      <c r="A23" s="1" t="s">
        <v>26</v>
      </c>
      <c r="B23" s="3"/>
      <c r="C23" s="7">
        <v>116</v>
      </c>
      <c r="D23" s="7">
        <v>67</v>
      </c>
      <c r="E23" s="1"/>
      <c r="F23" s="8">
        <f t="shared" si="4"/>
        <v>63.387978142076506</v>
      </c>
      <c r="G23" s="8">
        <f t="shared" si="5"/>
        <v>36.612021857923501</v>
      </c>
      <c r="H23" s="3"/>
      <c r="I23" s="11"/>
      <c r="J23" s="11"/>
    </row>
    <row r="24" spans="1:10" ht="13.5" customHeight="1" thickBot="1" x14ac:dyDescent="0.3">
      <c r="A24" s="16"/>
      <c r="B24" s="17" t="s">
        <v>27</v>
      </c>
      <c r="C24" s="18">
        <v>71</v>
      </c>
      <c r="D24" s="18">
        <v>52</v>
      </c>
      <c r="E24" s="19"/>
      <c r="F24" s="20">
        <f t="shared" si="4"/>
        <v>57.72357723577236</v>
      </c>
      <c r="G24" s="20">
        <f t="shared" si="5"/>
        <v>42.276422764227647</v>
      </c>
      <c r="H24" s="21"/>
      <c r="I24" s="20">
        <v>1.7746356947049489</v>
      </c>
      <c r="J24" s="11"/>
    </row>
    <row r="25" spans="1:10" ht="13.35" customHeight="1" x14ac:dyDescent="0.25">
      <c r="A25" s="26" t="s">
        <v>28</v>
      </c>
      <c r="B25" s="9"/>
      <c r="C25" s="10"/>
      <c r="D25" s="10"/>
      <c r="E25" s="3"/>
      <c r="F25" s="11"/>
      <c r="G25" s="11"/>
      <c r="H25" s="25"/>
      <c r="I25" s="11"/>
      <c r="J25" s="11"/>
    </row>
    <row r="26" spans="1:10" ht="13.35" customHeight="1" x14ac:dyDescent="0.25">
      <c r="A26" s="27" t="s">
        <v>24</v>
      </c>
    </row>
    <row r="27" spans="1:10" ht="13.35" customHeight="1" x14ac:dyDescent="0.25">
      <c r="A27" s="27" t="s">
        <v>25</v>
      </c>
    </row>
  </sheetData>
  <mergeCells count="5">
    <mergeCell ref="F5:G5"/>
    <mergeCell ref="C3:D3"/>
    <mergeCell ref="F3:G3"/>
    <mergeCell ref="C4:D4"/>
    <mergeCell ref="F4:G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2022-01-07T07:50:26Z</dcterms:created>
  <dcterms:modified xsi:type="dcterms:W3CDTF">2025-04-10T11:44:58Z</dcterms:modified>
</cp:coreProperties>
</file>