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5865AA32-65B2-4E76-83F6-A8A7613A23BE}" xr6:coauthVersionLast="47" xr6:coauthVersionMax="47" xr10:uidLastSave="{00000000-0000-0000-0000-000000000000}"/>
  <bookViews>
    <workbookView xWindow="-28920" yWindow="-1920" windowWidth="29040" windowHeight="17520" xr2:uid="{341DE79D-3515-4298-AEB2-70AF55037C31}"/>
  </bookViews>
  <sheets>
    <sheet name="2025" sheetId="20" r:id="rId1"/>
    <sheet name="2024" sheetId="19" r:id="rId2"/>
    <sheet name="2023" sheetId="18" r:id="rId3"/>
    <sheet name="2022" sheetId="17" r:id="rId4"/>
    <sheet name="2021" sheetId="16" r:id="rId5"/>
    <sheet name="2020" sheetId="15" r:id="rId6"/>
    <sheet name="2019" sheetId="14" r:id="rId7"/>
    <sheet name="2018" sheetId="13" r:id="rId8"/>
    <sheet name="2017" sheetId="12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  <sheet name="2006" sheetId="11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0" l="1"/>
  <c r="F12" i="20"/>
  <c r="F10" i="20"/>
  <c r="F9" i="20"/>
  <c r="F8" i="20"/>
  <c r="F11" i="19"/>
  <c r="F22" i="19"/>
  <c r="F20" i="19"/>
  <c r="F19" i="19"/>
  <c r="F10" i="19"/>
  <c r="F9" i="19"/>
  <c r="F20" i="18"/>
  <c r="F23" i="18"/>
  <c r="F22" i="18"/>
  <c r="F19" i="18"/>
  <c r="F15" i="18"/>
  <c r="F10" i="18"/>
  <c r="F9" i="18"/>
  <c r="F19" i="17"/>
  <c r="F23" i="17"/>
  <c r="F14" i="17"/>
  <c r="F15" i="17"/>
  <c r="F13" i="17"/>
  <c r="F10" i="17"/>
  <c r="F22" i="17"/>
  <c r="F9" i="17"/>
  <c r="F11" i="16" l="1"/>
  <c r="F10" i="16"/>
  <c r="F8" i="16"/>
  <c r="F7" i="16"/>
  <c r="F11" i="15" l="1"/>
  <c r="F10" i="15"/>
  <c r="F8" i="15"/>
  <c r="F7" i="15"/>
  <c r="F11" i="14"/>
  <c r="F10" i="14"/>
  <c r="F8" i="14"/>
  <c r="F7" i="14"/>
  <c r="D7" i="13" l="1"/>
  <c r="F7" i="13" s="1"/>
  <c r="D7" i="12"/>
  <c r="F7" i="12" s="1"/>
  <c r="F11" i="13"/>
  <c r="F10" i="13"/>
  <c r="F8" i="13"/>
  <c r="F11" i="12"/>
  <c r="F10" i="12"/>
  <c r="F8" i="12"/>
  <c r="E7" i="11" l="1"/>
  <c r="F11" i="6"/>
  <c r="F10" i="6"/>
  <c r="F8" i="6"/>
  <c r="F11" i="5"/>
  <c r="F10" i="5"/>
  <c r="F8" i="5"/>
  <c r="F7" i="5"/>
  <c r="F8" i="3"/>
  <c r="F10" i="3"/>
  <c r="F11" i="3"/>
  <c r="F8" i="4"/>
  <c r="F10" i="4"/>
  <c r="F11" i="4"/>
  <c r="D7" i="8"/>
  <c r="E7" i="8"/>
  <c r="E7" i="10"/>
  <c r="D7" i="10"/>
  <c r="D7" i="11"/>
  <c r="F11" i="11"/>
  <c r="F10" i="11"/>
  <c r="F8" i="11"/>
  <c r="F11" i="10"/>
  <c r="F10" i="10"/>
  <c r="F8" i="10"/>
  <c r="F7" i="10"/>
  <c r="F11" i="9"/>
  <c r="F10" i="9"/>
  <c r="F8" i="9"/>
  <c r="F7" i="9"/>
  <c r="F11" i="8"/>
  <c r="F10" i="8"/>
  <c r="F8" i="8"/>
  <c r="F8" i="7"/>
  <c r="F10" i="7"/>
  <c r="F11" i="7"/>
  <c r="E7" i="7"/>
  <c r="D7" i="7"/>
  <c r="E7" i="6"/>
  <c r="D7" i="6"/>
  <c r="F7" i="6" s="1"/>
  <c r="E7" i="4"/>
  <c r="D7" i="4"/>
  <c r="F7" i="4" s="1"/>
  <c r="F7" i="3"/>
  <c r="F8" i="1"/>
  <c r="F10" i="1"/>
  <c r="F11" i="1"/>
  <c r="F7" i="1"/>
  <c r="F8" i="2"/>
  <c r="F10" i="2"/>
  <c r="F11" i="2"/>
  <c r="E7" i="2"/>
  <c r="D7" i="2"/>
  <c r="F7" i="7" l="1"/>
  <c r="F7" i="11"/>
  <c r="F7" i="8"/>
  <c r="F7" i="2"/>
</calcChain>
</file>

<file path=xl/sharedStrings.xml><?xml version="1.0" encoding="utf-8"?>
<sst xmlns="http://schemas.openxmlformats.org/spreadsheetml/2006/main" count="625" uniqueCount="70">
  <si>
    <t>Föräldradagpenningar 2015</t>
  </si>
  <si>
    <t xml:space="preserve">Antal </t>
  </si>
  <si>
    <t>Utbetald</t>
  </si>
  <si>
    <t>Föräldradagpenningar 2011</t>
  </si>
  <si>
    <t>mot-</t>
  </si>
  <si>
    <t>ersättning</t>
  </si>
  <si>
    <t>Ersatta</t>
  </si>
  <si>
    <t>Euro/</t>
  </si>
  <si>
    <t>tagare</t>
  </si>
  <si>
    <t>1 000 euro</t>
  </si>
  <si>
    <t>dagar</t>
  </si>
  <si>
    <t>dag</t>
  </si>
  <si>
    <t>Kvinnor</t>
  </si>
  <si>
    <t>Moderskapspenning</t>
  </si>
  <si>
    <t>Föräldrapenning</t>
  </si>
  <si>
    <t>Män</t>
  </si>
  <si>
    <t>Faderskapspenning</t>
  </si>
  <si>
    <t>Källa: Folkpensionsanstalten</t>
  </si>
  <si>
    <t xml:space="preserve">Moderskapspenning utbetalas för 105 vardagar. Faderskapspenning </t>
  </si>
  <si>
    <t>utbetalas för högst 18 vardagar under moderskaps- och föräldrapennings-</t>
  </si>
  <si>
    <t>Föräldradagpenningar 2016</t>
  </si>
  <si>
    <t>Föräldradagpenningar 2014</t>
  </si>
  <si>
    <t>Föräldradagpenningar 2013</t>
  </si>
  <si>
    <t>Föräldradagpenningar 2006</t>
  </si>
  <si>
    <t>Föräldradagpenningar 2007</t>
  </si>
  <si>
    <t>Föräldradagpenningar 2008</t>
  </si>
  <si>
    <t>Föräldradagpenningar 2009</t>
  </si>
  <si>
    <t>Föräldradagpenningar 2012</t>
  </si>
  <si>
    <t>Föräldradagpenningar 2010</t>
  </si>
  <si>
    <t>Ålands statistik- och utredningsbyrå</t>
  </si>
  <si>
    <t>Uppdaterad 8.11.2017</t>
  </si>
  <si>
    <t>Föräldradagpenningar 2017</t>
  </si>
  <si>
    <t>Föräldradagpenningar 2018</t>
  </si>
  <si>
    <t>Uppdaterad 22.5.2019</t>
  </si>
  <si>
    <t>Föräldradagpenningar 2019</t>
  </si>
  <si>
    <t>Uppdaterad 3.9.2020</t>
  </si>
  <si>
    <t>Föräldradagpenningar 2020</t>
  </si>
  <si>
    <t>Uppdaterad 11.05.2021</t>
  </si>
  <si>
    <t>perioden samt högst 54 dagar efter mammans föräldrapenningsperiod.</t>
  </si>
  <si>
    <t xml:space="preserve">Fram till 2013 beviljades högst 24 dagar och före 2010 beviljades högst 12 dagar. </t>
  </si>
  <si>
    <t xml:space="preserve">Föräldrapenningen på högst 158 dagar kan betalas antingen till modern eller fadern </t>
  </si>
  <si>
    <t>beroende på vem som sköter barnet.</t>
  </si>
  <si>
    <t>Uppdaterad 1.3.2022</t>
  </si>
  <si>
    <t>Föräldradagpenningar 2021</t>
  </si>
  <si>
    <t xml:space="preserve">Föräldradagpenningarna reformerades 2022. För föräldrar till barn med beräknad födsel tidigast 4.9.2022 gäller följande: </t>
  </si>
  <si>
    <t>Graviditetspenning utbetalas till den födande föräldern i 40 dagar. Om den födande förälderns arbete utgör en risk för</t>
  </si>
  <si>
    <t xml:space="preserve">hennes egen eller fostrets hälsa kan särskild graviditetspenning börja utbetalas direkt när graviditeten konstaterats. </t>
  </si>
  <si>
    <t>Efter barnets födsel har vardera föräldern rätt till 160 föräldrapenningsdagar. Av dessa kan 63 överlåtas till den andra</t>
  </si>
  <si>
    <t xml:space="preserve">föräldern eller annan vårdnadshavare. För att få föräldrapenning måste man vårda barnet och vara borta från arbetet. </t>
  </si>
  <si>
    <t>Föräldrapenning kan utbetalas flexibelt vid de tidpunkter föräldern önskar tills barnet fyller två år.</t>
  </si>
  <si>
    <t>Föräldradagpenningar 2022</t>
  </si>
  <si>
    <t>För barn med planerad födsel tidigast 4.9.22</t>
  </si>
  <si>
    <t>Särskild graviditetspenning</t>
  </si>
  <si>
    <t>Graviditetspenning</t>
  </si>
  <si>
    <t>För barn med planerad födsel före 4.9.22</t>
  </si>
  <si>
    <t>Särskild moderskapspenning</t>
  </si>
  <si>
    <t>- partiell föräldrapenning</t>
  </si>
  <si>
    <t>Partiell föräldrapenning</t>
  </si>
  <si>
    <t>..</t>
  </si>
  <si>
    <t>Uppdaterad 26.1.2024</t>
  </si>
  <si>
    <t>-</t>
  </si>
  <si>
    <t>Not: En kvinna med faderskapspenning ingår inte i siffrorna.</t>
  </si>
  <si>
    <t>Föräldradagpenningar 2023</t>
  </si>
  <si>
    <t>Uppdaterad 29.1.2024</t>
  </si>
  <si>
    <t>Föräldradagpenningar 2024</t>
  </si>
  <si>
    <t>.</t>
  </si>
  <si>
    <t>Uppdaterad 30.1.2025</t>
  </si>
  <si>
    <t>För information om tidigare år, se föregående blad</t>
  </si>
  <si>
    <t>Föräldradagpenningar 2025</t>
  </si>
  <si>
    <t>Uppdaterad 3.2.2026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</si>
</sst>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3" fontId="4" fillId="0" borderId="2" xfId="0" applyNumberFormat="1" applyFont="1" applyBorder="1"/>
    <xf numFmtId="0" fontId="5" fillId="0" borderId="0" xfId="0" applyFont="1"/>
    <xf numFmtId="3" fontId="6" fillId="0" borderId="0" xfId="0" applyNumberFormat="1" applyFont="1"/>
    <xf numFmtId="3" fontId="5" fillId="0" borderId="0" xfId="0" applyNumberFormat="1" applyFont="1"/>
    <xf numFmtId="3" fontId="5" fillId="0" borderId="2" xfId="0" applyNumberFormat="1" applyFont="1" applyBorder="1"/>
    <xf numFmtId="0" fontId="7" fillId="0" borderId="0" xfId="0" applyFont="1"/>
    <xf numFmtId="164" fontId="0" fillId="0" borderId="0" xfId="0" applyNumberForma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3" fontId="5" fillId="0" borderId="4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4" xfId="0" quotePrefix="1" applyNumberFormat="1" applyFont="1" applyBorder="1" applyAlignment="1">
      <alignment horizontal="right"/>
    </xf>
    <xf numFmtId="0" fontId="4" fillId="2" borderId="0" xfId="0" applyFont="1" applyFill="1"/>
    <xf numFmtId="0" fontId="0" fillId="2" borderId="0" xfId="0" applyFill="1"/>
    <xf numFmtId="0" fontId="4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E561-2015-4AA4-91E4-869785CCB46B}">
  <dimension ref="A1:K24"/>
  <sheetViews>
    <sheetView showGridLines="0" tabSelected="1" workbookViewId="0">
      <selection activeCell="N26" sqref="N26"/>
    </sheetView>
  </sheetViews>
  <sheetFormatPr defaultRowHeight="14.4" x14ac:dyDescent="0.3"/>
  <cols>
    <col min="1" max="1" width="4.109375" customWidth="1"/>
    <col min="2" max="2" width="31.5546875" customWidth="1"/>
    <col min="3" max="3" width="10" customWidth="1"/>
    <col min="9" max="9" width="10" bestFit="1" customWidth="1"/>
    <col min="11" max="11" width="4.109375" customWidth="1"/>
  </cols>
  <sheetData>
    <row r="1" spans="1:11" x14ac:dyDescent="0.3">
      <c r="A1" s="14" t="s">
        <v>29</v>
      </c>
      <c r="G1" s="29" t="s">
        <v>67</v>
      </c>
      <c r="H1" s="30"/>
      <c r="I1" s="30"/>
      <c r="J1" s="30"/>
      <c r="K1" s="30"/>
    </row>
    <row r="2" spans="1:11" ht="37.5" customHeight="1" thickBot="1" x14ac:dyDescent="0.35">
      <c r="A2" s="5" t="s">
        <v>68</v>
      </c>
      <c r="B2" s="2"/>
      <c r="C2" s="2"/>
      <c r="D2" s="4"/>
      <c r="E2" s="2"/>
      <c r="F2" s="2"/>
      <c r="G2" s="2"/>
      <c r="H2" s="2"/>
    </row>
    <row r="3" spans="1:11" ht="13.5" customHeight="1" x14ac:dyDescent="0.3">
      <c r="A3" s="20"/>
      <c r="B3" s="20"/>
      <c r="C3" s="21" t="s">
        <v>1</v>
      </c>
      <c r="D3" s="21" t="s">
        <v>2</v>
      </c>
      <c r="E3" s="20"/>
      <c r="F3" s="20"/>
      <c r="G3" s="2"/>
      <c r="H3" s="2"/>
    </row>
    <row r="4" spans="1:11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11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11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11" ht="13.5" customHeight="1" x14ac:dyDescent="0.3">
      <c r="A7" s="8"/>
      <c r="B7" s="8" t="s">
        <v>52</v>
      </c>
      <c r="C7" s="24" t="s">
        <v>58</v>
      </c>
      <c r="D7" s="24" t="s">
        <v>58</v>
      </c>
      <c r="E7" s="24" t="s">
        <v>58</v>
      </c>
      <c r="F7" s="24" t="s">
        <v>58</v>
      </c>
      <c r="G7" s="2"/>
      <c r="H7" s="2"/>
      <c r="I7" s="19"/>
    </row>
    <row r="8" spans="1:11" ht="13.5" customHeight="1" x14ac:dyDescent="0.3">
      <c r="A8" s="8"/>
      <c r="B8" s="8" t="s">
        <v>53</v>
      </c>
      <c r="C8" s="24">
        <v>262</v>
      </c>
      <c r="D8" s="16">
        <v>1034.7149999999999</v>
      </c>
      <c r="E8" s="16">
        <v>9863</v>
      </c>
      <c r="F8" s="16">
        <f t="shared" ref="F8:F13" si="0">(D8*1000)/E8</f>
        <v>104.9087498732637</v>
      </c>
      <c r="G8" s="2"/>
      <c r="H8" s="2"/>
      <c r="I8" s="19"/>
    </row>
    <row r="9" spans="1:11" ht="13.5" customHeight="1" x14ac:dyDescent="0.3">
      <c r="A9" s="8"/>
      <c r="B9" s="8" t="s">
        <v>14</v>
      </c>
      <c r="C9" s="24">
        <v>400</v>
      </c>
      <c r="D9" s="16">
        <v>3778.1559999999999</v>
      </c>
      <c r="E9" s="16">
        <v>47963</v>
      </c>
      <c r="F9" s="16">
        <f t="shared" si="0"/>
        <v>78.772303650730777</v>
      </c>
      <c r="G9" s="2"/>
      <c r="H9" s="2"/>
      <c r="I9" s="19"/>
    </row>
    <row r="10" spans="1:11" ht="13.5" customHeight="1" x14ac:dyDescent="0.3">
      <c r="A10" s="8"/>
      <c r="B10" s="8" t="s">
        <v>57</v>
      </c>
      <c r="C10" s="24">
        <v>16</v>
      </c>
      <c r="D10" s="16">
        <v>71.48</v>
      </c>
      <c r="E10" s="16">
        <v>1266</v>
      </c>
      <c r="F10" s="16">
        <f t="shared" si="0"/>
        <v>56.461295418641392</v>
      </c>
      <c r="G10" s="2"/>
      <c r="H10" s="2"/>
      <c r="I10" s="19"/>
    </row>
    <row r="11" spans="1:11" ht="17.25" customHeight="1" x14ac:dyDescent="0.3">
      <c r="A11" s="1" t="s">
        <v>15</v>
      </c>
      <c r="B11" s="8"/>
      <c r="C11" s="27"/>
      <c r="D11" s="27"/>
      <c r="E11" s="27"/>
      <c r="F11" s="16"/>
      <c r="G11" s="2"/>
      <c r="H11" s="2"/>
      <c r="I11" s="19"/>
    </row>
    <row r="12" spans="1:11" ht="13.5" customHeight="1" x14ac:dyDescent="0.3">
      <c r="A12" s="1"/>
      <c r="B12" s="8" t="s">
        <v>14</v>
      </c>
      <c r="C12" s="24">
        <v>430</v>
      </c>
      <c r="D12" s="24">
        <v>1953.1389999999999</v>
      </c>
      <c r="E12" s="24">
        <v>19015</v>
      </c>
      <c r="F12" s="16">
        <f t="shared" si="0"/>
        <v>102.71569813305285</v>
      </c>
      <c r="G12" s="2"/>
      <c r="H12" s="2"/>
      <c r="I12" s="19"/>
    </row>
    <row r="13" spans="1:11" ht="13.5" customHeight="1" thickBot="1" x14ac:dyDescent="0.35">
      <c r="A13" s="34"/>
      <c r="B13" s="22" t="s">
        <v>57</v>
      </c>
      <c r="C13" s="25">
        <v>16</v>
      </c>
      <c r="D13" s="25">
        <v>44.338000000000001</v>
      </c>
      <c r="E13" s="25">
        <v>899</v>
      </c>
      <c r="F13" s="23">
        <f t="shared" si="0"/>
        <v>49.319243604004448</v>
      </c>
      <c r="G13" s="2"/>
      <c r="H13" s="2"/>
      <c r="I13" s="19"/>
    </row>
    <row r="14" spans="1:11" ht="13.5" customHeight="1" x14ac:dyDescent="0.3">
      <c r="A14" s="2" t="s">
        <v>17</v>
      </c>
      <c r="B14" s="2"/>
      <c r="C14" s="2"/>
      <c r="D14" s="2"/>
      <c r="E14" s="2"/>
      <c r="F14" s="2"/>
      <c r="G14" s="2"/>
      <c r="H14" s="2"/>
    </row>
    <row r="15" spans="1:11" ht="13.5" customHeight="1" x14ac:dyDescent="0.3">
      <c r="A15" s="18" t="s">
        <v>69</v>
      </c>
      <c r="B15" s="2"/>
      <c r="C15" s="2"/>
      <c r="D15" s="2"/>
      <c r="E15" s="2"/>
      <c r="F15" s="2"/>
      <c r="G15" s="2"/>
      <c r="H15" s="2"/>
    </row>
    <row r="16" spans="1:11" ht="13.5" customHeight="1" x14ac:dyDescent="0.3">
      <c r="A16" s="2"/>
      <c r="B16" s="2"/>
      <c r="C16" s="2"/>
      <c r="D16" s="2"/>
      <c r="E16" s="2"/>
      <c r="F16" s="2"/>
      <c r="G16" s="2"/>
      <c r="H16" s="2"/>
    </row>
    <row r="17" spans="1:1" ht="13.5" customHeight="1" x14ac:dyDescent="0.3">
      <c r="A17" s="2" t="s">
        <v>45</v>
      </c>
    </row>
    <row r="18" spans="1:1" x14ac:dyDescent="0.3">
      <c r="A18" s="2" t="s">
        <v>46</v>
      </c>
    </row>
    <row r="19" spans="1:1" x14ac:dyDescent="0.3">
      <c r="A19" s="2" t="s">
        <v>47</v>
      </c>
    </row>
    <row r="20" spans="1:1" x14ac:dyDescent="0.3">
      <c r="A20" s="2" t="s">
        <v>48</v>
      </c>
    </row>
    <row r="21" spans="1:1" x14ac:dyDescent="0.3">
      <c r="A21" s="2" t="s">
        <v>49</v>
      </c>
    </row>
    <row r="22" spans="1:1" x14ac:dyDescent="0.3">
      <c r="A22" s="2"/>
    </row>
    <row r="23" spans="1:1" x14ac:dyDescent="0.3">
      <c r="A23" s="2"/>
    </row>
    <row r="24" spans="1:1" x14ac:dyDescent="0.3">
      <c r="A24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4C27-A30C-4157-8BA2-F569FE23C307}">
  <dimension ref="A1:H20"/>
  <sheetViews>
    <sheetView showGridLines="0" workbookViewId="0">
      <selection activeCell="K30" sqref="K30"/>
    </sheetView>
  </sheetViews>
  <sheetFormatPr defaultRowHeight="14.4" x14ac:dyDescent="0.3"/>
  <sheetData>
    <row r="1" spans="1:8" x14ac:dyDescent="0.3">
      <c r="A1" s="14" t="s">
        <v>29</v>
      </c>
    </row>
    <row r="2" spans="1:8" ht="22.95" customHeight="1" x14ac:dyDescent="0.3">
      <c r="A2" s="5" t="s">
        <v>20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8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8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13</v>
      </c>
      <c r="B7" s="8"/>
      <c r="C7" s="12">
        <v>346</v>
      </c>
      <c r="D7" s="12">
        <f>2202.965+2.661</f>
        <v>2205.6260000000002</v>
      </c>
      <c r="E7" s="12">
        <f>29275+28</f>
        <v>29303</v>
      </c>
      <c r="F7" s="12">
        <f>(D7*1000)/E7</f>
        <v>75.269631095792235</v>
      </c>
      <c r="G7" s="2"/>
      <c r="H7" s="2"/>
    </row>
    <row r="8" spans="1:8" x14ac:dyDescent="0.3">
      <c r="A8" s="8" t="s">
        <v>14</v>
      </c>
      <c r="B8" s="8"/>
      <c r="C8" s="12">
        <v>391</v>
      </c>
      <c r="D8" s="12">
        <v>2783.4789999999998</v>
      </c>
      <c r="E8" s="12">
        <v>42624</v>
      </c>
      <c r="F8" s="12">
        <f t="shared" ref="F8:F11" si="0">(D8*1000)/E8</f>
        <v>65.303092154654649</v>
      </c>
      <c r="G8" s="2"/>
      <c r="H8" s="2"/>
    </row>
    <row r="9" spans="1:8" ht="21.6" customHeight="1" x14ac:dyDescent="0.3">
      <c r="A9" s="1" t="s">
        <v>15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392</v>
      </c>
      <c r="D10" s="12">
        <v>774.44799999999998</v>
      </c>
      <c r="E10" s="12">
        <v>9121</v>
      </c>
      <c r="F10" s="12">
        <f t="shared" si="0"/>
        <v>84.908233746299743</v>
      </c>
      <c r="G10" s="2"/>
      <c r="H10" s="2"/>
    </row>
    <row r="11" spans="1:8" x14ac:dyDescent="0.3">
      <c r="A11" s="10" t="s">
        <v>14</v>
      </c>
      <c r="B11" s="10"/>
      <c r="C11" s="13">
        <v>21</v>
      </c>
      <c r="D11" s="13">
        <v>88.003</v>
      </c>
      <c r="E11" s="13">
        <v>1072</v>
      </c>
      <c r="F11" s="13">
        <f t="shared" si="0"/>
        <v>82.09235074626865</v>
      </c>
      <c r="G11" s="2"/>
      <c r="H11" s="2"/>
    </row>
    <row r="12" spans="1:8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30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x14ac:dyDescent="0.3">
      <c r="A20" s="2" t="s">
        <v>41</v>
      </c>
    </row>
  </sheetData>
  <pageMargins left="0" right="0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58AC-0718-41CD-9282-824A2B90E7D0}">
  <dimension ref="A1:H21"/>
  <sheetViews>
    <sheetView showGridLines="0" workbookViewId="0">
      <selection activeCell="K30" sqref="K30"/>
    </sheetView>
  </sheetViews>
  <sheetFormatPr defaultRowHeight="14.4" x14ac:dyDescent="0.3"/>
  <sheetData>
    <row r="1" spans="1:8" x14ac:dyDescent="0.3">
      <c r="A1" s="14" t="s">
        <v>29</v>
      </c>
    </row>
    <row r="2" spans="1:8" ht="22.2" customHeight="1" x14ac:dyDescent="0.3">
      <c r="A2" s="5" t="s">
        <v>0</v>
      </c>
      <c r="B2" s="2"/>
      <c r="C2" s="2"/>
      <c r="D2" s="2"/>
      <c r="E2" s="2"/>
      <c r="F2" s="2"/>
      <c r="G2" s="2"/>
    </row>
    <row r="3" spans="1:8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8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8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8" x14ac:dyDescent="0.3">
      <c r="A6" s="1" t="s">
        <v>12</v>
      </c>
      <c r="B6" s="8"/>
      <c r="C6" s="8"/>
      <c r="D6" s="8"/>
      <c r="E6" s="8"/>
      <c r="F6" s="8"/>
      <c r="G6" s="2"/>
    </row>
    <row r="7" spans="1:8" x14ac:dyDescent="0.3">
      <c r="A7" s="8" t="s">
        <v>13</v>
      </c>
      <c r="B7" s="8"/>
      <c r="C7" s="12">
        <v>331</v>
      </c>
      <c r="D7" s="12">
        <v>2049</v>
      </c>
      <c r="E7" s="12">
        <v>27282</v>
      </c>
      <c r="F7" s="12">
        <f>SUM(D7*1000)/E7</f>
        <v>75.104464482076096</v>
      </c>
      <c r="G7" s="2"/>
      <c r="H7" s="4"/>
    </row>
    <row r="8" spans="1:8" x14ac:dyDescent="0.3">
      <c r="A8" s="8" t="s">
        <v>14</v>
      </c>
      <c r="B8" s="8"/>
      <c r="C8" s="12">
        <v>382</v>
      </c>
      <c r="D8" s="12">
        <v>2728.4690000000001</v>
      </c>
      <c r="E8" s="12">
        <v>42575</v>
      </c>
      <c r="F8" s="12">
        <f t="shared" ref="F8:F11" si="0">SUM(D8*1000)/E8</f>
        <v>64.086177334116272</v>
      </c>
      <c r="G8" s="2"/>
      <c r="H8" s="4"/>
    </row>
    <row r="9" spans="1:8" ht="21.6" customHeight="1" x14ac:dyDescent="0.3">
      <c r="A9" s="1" t="s">
        <v>15</v>
      </c>
      <c r="B9" s="8"/>
      <c r="C9" s="12"/>
      <c r="D9" s="12"/>
      <c r="E9" s="12"/>
      <c r="F9" s="12"/>
      <c r="G9" s="2"/>
      <c r="H9" s="4"/>
    </row>
    <row r="10" spans="1:8" x14ac:dyDescent="0.3">
      <c r="A10" s="8" t="s">
        <v>16</v>
      </c>
      <c r="B10" s="8"/>
      <c r="C10" s="12">
        <v>382</v>
      </c>
      <c r="D10" s="12">
        <v>775.82799999999997</v>
      </c>
      <c r="E10" s="12">
        <v>9190</v>
      </c>
      <c r="F10" s="12">
        <f t="shared" si="0"/>
        <v>84.420892274211099</v>
      </c>
      <c r="G10" s="2"/>
      <c r="H10" s="4"/>
    </row>
    <row r="11" spans="1:8" x14ac:dyDescent="0.3">
      <c r="A11" s="10" t="s">
        <v>14</v>
      </c>
      <c r="B11" s="10"/>
      <c r="C11" s="13">
        <v>21</v>
      </c>
      <c r="D11" s="13">
        <v>86.122</v>
      </c>
      <c r="E11" s="13">
        <v>1276</v>
      </c>
      <c r="F11" s="13">
        <f t="shared" si="0"/>
        <v>67.493730407523515</v>
      </c>
      <c r="G11" s="2"/>
      <c r="H11" s="4"/>
    </row>
    <row r="12" spans="1:8" x14ac:dyDescent="0.3">
      <c r="A12" s="2" t="s">
        <v>17</v>
      </c>
      <c r="B12" s="2"/>
      <c r="C12" s="2"/>
      <c r="D12" s="2"/>
      <c r="E12" s="2"/>
      <c r="F12" s="2"/>
      <c r="G12" s="2"/>
    </row>
    <row r="13" spans="1:8" x14ac:dyDescent="0.3">
      <c r="A13" s="2" t="s">
        <v>30</v>
      </c>
      <c r="B13" s="2"/>
      <c r="C13" s="2"/>
      <c r="D13" s="2"/>
      <c r="E13" s="2"/>
      <c r="F13" s="2"/>
      <c r="G13" s="2"/>
    </row>
    <row r="14" spans="1:8" x14ac:dyDescent="0.3">
      <c r="A14" s="2"/>
      <c r="B14" s="2"/>
      <c r="C14" s="2"/>
      <c r="D14" s="2"/>
      <c r="E14" s="2"/>
      <c r="F14" s="2"/>
      <c r="G14" s="2"/>
    </row>
    <row r="15" spans="1:8" x14ac:dyDescent="0.3">
      <c r="A15" s="2" t="s">
        <v>18</v>
      </c>
      <c r="B15" s="2"/>
      <c r="C15" s="2"/>
      <c r="D15" s="2"/>
      <c r="E15" s="2"/>
      <c r="F15" s="2"/>
      <c r="G15" s="2"/>
    </row>
    <row r="16" spans="1:8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1B0D-22A4-464B-8D39-216E23746691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324</v>
      </c>
      <c r="D7" s="12">
        <v>2029.2239999999999</v>
      </c>
      <c r="E7" s="12">
        <v>27841</v>
      </c>
      <c r="F7" s="12">
        <f>(D7*1000)/E7</f>
        <v>72.886175065550802</v>
      </c>
      <c r="G7" s="2"/>
    </row>
    <row r="8" spans="1:7" x14ac:dyDescent="0.3">
      <c r="A8" s="8" t="s">
        <v>14</v>
      </c>
      <c r="B8" s="8"/>
      <c r="C8" s="12">
        <v>380</v>
      </c>
      <c r="D8" s="12">
        <v>2471.346</v>
      </c>
      <c r="E8" s="12">
        <v>39182</v>
      </c>
      <c r="F8" s="12">
        <f t="shared" ref="F8:F11" si="0">(D8*1000)/E8</f>
        <v>63.073503139196568</v>
      </c>
      <c r="G8" s="2"/>
    </row>
    <row r="9" spans="1:7" ht="21.6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310</v>
      </c>
      <c r="D10" s="12">
        <v>560.29100000000005</v>
      </c>
      <c r="E10" s="12">
        <v>6723</v>
      </c>
      <c r="F10" s="12">
        <f t="shared" si="0"/>
        <v>83.33943180127919</v>
      </c>
      <c r="G10" s="2"/>
    </row>
    <row r="11" spans="1:7" x14ac:dyDescent="0.3">
      <c r="A11" s="10" t="s">
        <v>14</v>
      </c>
      <c r="B11" s="10"/>
      <c r="C11" s="13">
        <v>27</v>
      </c>
      <c r="D11" s="13">
        <v>106.923</v>
      </c>
      <c r="E11" s="13">
        <v>1307</v>
      </c>
      <c r="F11" s="13">
        <f t="shared" si="0"/>
        <v>81.807957153787299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8B53-69BB-42C1-9D2F-B4476A99C913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22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321</v>
      </c>
      <c r="D7" s="12">
        <f>0.782+2012.907</f>
        <v>2013.6889999999999</v>
      </c>
      <c r="E7" s="12">
        <f>16+27911</f>
        <v>27927</v>
      </c>
      <c r="F7" s="12">
        <f>(D7*1000)/E7</f>
        <v>72.105453503777696</v>
      </c>
      <c r="G7" s="2"/>
    </row>
    <row r="8" spans="1:7" x14ac:dyDescent="0.3">
      <c r="A8" s="8" t="s">
        <v>14</v>
      </c>
      <c r="B8" s="8"/>
      <c r="C8" s="12">
        <v>394</v>
      </c>
      <c r="D8" s="12">
        <v>2597.8490000000002</v>
      </c>
      <c r="E8" s="12">
        <v>40962</v>
      </c>
      <c r="F8" s="12">
        <f t="shared" ref="F8:F11" si="0">(D8*1000)/E8</f>
        <v>63.420951125433326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330</v>
      </c>
      <c r="D10" s="12">
        <v>544.83500000000004</v>
      </c>
      <c r="E10" s="12">
        <v>6809</v>
      </c>
      <c r="F10" s="12">
        <f t="shared" si="0"/>
        <v>80.016889411073578</v>
      </c>
      <c r="G10" s="2"/>
    </row>
    <row r="11" spans="1:7" x14ac:dyDescent="0.3">
      <c r="A11" s="10" t="s">
        <v>14</v>
      </c>
      <c r="B11" s="10"/>
      <c r="C11" s="13">
        <v>132</v>
      </c>
      <c r="D11" s="13">
        <v>187.017</v>
      </c>
      <c r="E11" s="13">
        <v>2147</v>
      </c>
      <c r="F11" s="13">
        <f t="shared" si="0"/>
        <v>87.106194690265482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D20D-2D3C-4EFB-99CA-D2465D1B0388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27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350</v>
      </c>
      <c r="D7" s="12">
        <v>2166.556</v>
      </c>
      <c r="E7" s="12">
        <v>30839</v>
      </c>
      <c r="F7" s="12">
        <f>(D7*1000)/E7</f>
        <v>70.253769577483055</v>
      </c>
      <c r="G7" s="2"/>
    </row>
    <row r="8" spans="1:7" x14ac:dyDescent="0.3">
      <c r="A8" s="8" t="s">
        <v>14</v>
      </c>
      <c r="B8" s="8"/>
      <c r="C8" s="12">
        <v>411</v>
      </c>
      <c r="D8" s="12">
        <v>2646.6689999999999</v>
      </c>
      <c r="E8" s="12">
        <v>43750</v>
      </c>
      <c r="F8" s="12">
        <f t="shared" ref="F8:F11" si="0">(D8*1000)/E8</f>
        <v>60.495291428571427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321</v>
      </c>
      <c r="D10" s="12">
        <v>521.82299999999998</v>
      </c>
      <c r="E10" s="12">
        <v>6694</v>
      </c>
      <c r="F10" s="12">
        <f t="shared" si="0"/>
        <v>77.953839259037949</v>
      </c>
      <c r="G10" s="2"/>
    </row>
    <row r="11" spans="1:7" x14ac:dyDescent="0.3">
      <c r="A11" s="10" t="s">
        <v>14</v>
      </c>
      <c r="B11" s="10"/>
      <c r="C11" s="13">
        <v>150</v>
      </c>
      <c r="D11" s="13">
        <v>235.697</v>
      </c>
      <c r="E11" s="13">
        <v>2752</v>
      </c>
      <c r="F11" s="13">
        <f t="shared" si="0"/>
        <v>85.645712209302332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84DE-BD13-4608-A249-996D970914DA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3.4" customHeight="1" x14ac:dyDescent="0.3">
      <c r="A2" s="5" t="s">
        <v>3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328</v>
      </c>
      <c r="D7" s="12">
        <f>3.606+2012.104</f>
        <v>2015.71</v>
      </c>
      <c r="E7" s="12">
        <f>80+28334</f>
        <v>28414</v>
      </c>
      <c r="F7" s="12">
        <f>(D7*1000)/E7</f>
        <v>70.940733441261344</v>
      </c>
      <c r="G7" s="2"/>
    </row>
    <row r="8" spans="1:7" x14ac:dyDescent="0.3">
      <c r="A8" s="8" t="s">
        <v>14</v>
      </c>
      <c r="B8" s="8"/>
      <c r="C8" s="12">
        <v>399</v>
      </c>
      <c r="D8" s="12">
        <v>2526.268</v>
      </c>
      <c r="E8" s="12">
        <v>41816</v>
      </c>
      <c r="F8" s="12">
        <f t="shared" ref="F8:F11" si="0">(D8*1000)/E8</f>
        <v>60.413908551750524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308</v>
      </c>
      <c r="D10" s="12">
        <v>478.46100000000001</v>
      </c>
      <c r="E10" s="12">
        <v>6218</v>
      </c>
      <c r="F10" s="12">
        <f t="shared" si="0"/>
        <v>76.947732389835963</v>
      </c>
      <c r="G10" s="2"/>
    </row>
    <row r="11" spans="1:7" x14ac:dyDescent="0.3">
      <c r="A11" s="10" t="s">
        <v>14</v>
      </c>
      <c r="B11" s="10"/>
      <c r="C11" s="13">
        <v>135</v>
      </c>
      <c r="D11" s="13">
        <v>188.23099999999999</v>
      </c>
      <c r="E11" s="13">
        <v>2274</v>
      </c>
      <c r="F11" s="13">
        <f t="shared" si="0"/>
        <v>82.775285839929637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3124-11C4-4625-A200-150BE924A288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3.4" customHeight="1" x14ac:dyDescent="0.3">
      <c r="A2" s="5" t="s">
        <v>28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328</v>
      </c>
      <c r="D7" s="12">
        <f>0.755+1852.457</f>
        <v>1853.2120000000002</v>
      </c>
      <c r="E7" s="12">
        <f>17+27582</f>
        <v>27599</v>
      </c>
      <c r="F7" s="12">
        <f>(D7*1000)/E7</f>
        <v>67.147795209971378</v>
      </c>
      <c r="G7" s="2"/>
    </row>
    <row r="8" spans="1:7" x14ac:dyDescent="0.3">
      <c r="A8" s="8" t="s">
        <v>14</v>
      </c>
      <c r="B8" s="8"/>
      <c r="C8" s="12">
        <v>385</v>
      </c>
      <c r="D8" s="12">
        <v>2401.5210000000002</v>
      </c>
      <c r="E8" s="12">
        <v>40251</v>
      </c>
      <c r="F8" s="12">
        <f t="shared" ref="F8:F11" si="0">(D8*1000)/E8</f>
        <v>59.66363568606991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280</v>
      </c>
      <c r="D10" s="12">
        <v>362.88200000000001</v>
      </c>
      <c r="E10" s="12">
        <v>4537</v>
      </c>
      <c r="F10" s="12">
        <f t="shared" si="0"/>
        <v>79.98280802292264</v>
      </c>
      <c r="G10" s="2"/>
    </row>
    <row r="11" spans="1:7" x14ac:dyDescent="0.3">
      <c r="A11" s="10" t="s">
        <v>14</v>
      </c>
      <c r="B11" s="10"/>
      <c r="C11" s="13">
        <v>99</v>
      </c>
      <c r="D11" s="13">
        <v>137.63200000000001</v>
      </c>
      <c r="E11" s="13">
        <v>1563</v>
      </c>
      <c r="F11" s="13">
        <f t="shared" si="0"/>
        <v>88.05630198336533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6005-DF89-4927-8607-2A058F8AB551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26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324</v>
      </c>
      <c r="D7" s="12">
        <f>0.4+1851.505</f>
        <v>1851.9050000000002</v>
      </c>
      <c r="E7" s="12">
        <f>9+27175</f>
        <v>27184</v>
      </c>
      <c r="F7" s="12">
        <f>(D7*1000)/E7</f>
        <v>68.124816068275464</v>
      </c>
      <c r="G7" s="2"/>
    </row>
    <row r="8" spans="1:7" x14ac:dyDescent="0.3">
      <c r="A8" s="8" t="s">
        <v>14</v>
      </c>
      <c r="B8" s="8"/>
      <c r="C8" s="12">
        <v>378</v>
      </c>
      <c r="D8" s="12">
        <v>2166.7109999999998</v>
      </c>
      <c r="E8" s="12">
        <v>38129</v>
      </c>
      <c r="F8" s="12">
        <f t="shared" ref="F8:F11" si="0">(D8*1000)/E8</f>
        <v>56.82580188308112</v>
      </c>
      <c r="G8" s="2"/>
    </row>
    <row r="9" spans="1:7" ht="21.6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281</v>
      </c>
      <c r="D10" s="12">
        <v>351.99</v>
      </c>
      <c r="E10" s="12">
        <v>4571</v>
      </c>
      <c r="F10" s="12">
        <f t="shared" si="0"/>
        <v>77.00503172172391</v>
      </c>
      <c r="G10" s="2"/>
    </row>
    <row r="11" spans="1:7" x14ac:dyDescent="0.3">
      <c r="A11" s="10" t="s">
        <v>14</v>
      </c>
      <c r="B11" s="10"/>
      <c r="C11" s="13">
        <v>103</v>
      </c>
      <c r="D11" s="13">
        <v>159.005</v>
      </c>
      <c r="E11" s="13">
        <v>2018</v>
      </c>
      <c r="F11" s="13">
        <f t="shared" si="0"/>
        <v>78.793359762140739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26EA-306D-4316-80B7-CA3AF4C0C0C5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2" customHeight="1" x14ac:dyDescent="0.3">
      <c r="A2" s="5" t="s">
        <v>25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339</v>
      </c>
      <c r="D7" s="12">
        <v>1821.3330000000001</v>
      </c>
      <c r="E7" s="12">
        <v>29274</v>
      </c>
      <c r="F7" s="12">
        <f>(D7*1000)/E7</f>
        <v>62.216745234679237</v>
      </c>
      <c r="G7" s="2"/>
    </row>
    <row r="8" spans="1:7" x14ac:dyDescent="0.3">
      <c r="A8" s="8" t="s">
        <v>14</v>
      </c>
      <c r="B8" s="8"/>
      <c r="C8" s="12">
        <v>385</v>
      </c>
      <c r="D8" s="12">
        <v>2256.4169999999999</v>
      </c>
      <c r="E8" s="12">
        <v>41325</v>
      </c>
      <c r="F8" s="12">
        <f t="shared" ref="F8:F11" si="0">(D8*1000)/E8</f>
        <v>54.60174228675136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287</v>
      </c>
      <c r="D10" s="12">
        <v>321.72399999999999</v>
      </c>
      <c r="E10" s="12">
        <v>4619</v>
      </c>
      <c r="F10" s="12">
        <f t="shared" si="0"/>
        <v>69.652305693873132</v>
      </c>
      <c r="G10" s="2"/>
    </row>
    <row r="11" spans="1:7" x14ac:dyDescent="0.3">
      <c r="A11" s="10" t="s">
        <v>14</v>
      </c>
      <c r="B11" s="10"/>
      <c r="C11" s="13">
        <v>97</v>
      </c>
      <c r="D11" s="13">
        <v>175.73</v>
      </c>
      <c r="E11" s="13">
        <v>2333</v>
      </c>
      <c r="F11" s="13">
        <f t="shared" si="0"/>
        <v>75.323617659665672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DDAF-C472-4D44-8EB5-E54016FD52D0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2" customHeight="1" x14ac:dyDescent="0.3">
      <c r="A2" s="5" t="s">
        <v>24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341</v>
      </c>
      <c r="D7" s="12">
        <f>1.262+1721.464</f>
        <v>1722.7259999999999</v>
      </c>
      <c r="E7" s="12">
        <f>107+29081</f>
        <v>29188</v>
      </c>
      <c r="F7" s="12">
        <f>(D7*1000)/E7</f>
        <v>59.021721255310403</v>
      </c>
      <c r="G7" s="2"/>
    </row>
    <row r="8" spans="1:7" x14ac:dyDescent="0.3">
      <c r="A8" s="8" t="s">
        <v>14</v>
      </c>
      <c r="B8" s="8"/>
      <c r="C8" s="12">
        <v>416</v>
      </c>
      <c r="D8" s="12">
        <v>2315.1889999999999</v>
      </c>
      <c r="E8" s="12">
        <v>45823</v>
      </c>
      <c r="F8" s="12">
        <f t="shared" ref="F8:F11" si="0">(D8*1000)/E8</f>
        <v>50.524605547432515</v>
      </c>
      <c r="G8" s="2"/>
    </row>
    <row r="9" spans="1:7" ht="21.6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295</v>
      </c>
      <c r="D10" s="12">
        <v>319.947</v>
      </c>
      <c r="E10" s="12">
        <v>4832</v>
      </c>
      <c r="F10" s="12">
        <f t="shared" si="0"/>
        <v>66.214197019867555</v>
      </c>
      <c r="G10" s="2"/>
    </row>
    <row r="11" spans="1:7" x14ac:dyDescent="0.3">
      <c r="A11" s="10" t="s">
        <v>14</v>
      </c>
      <c r="B11" s="10"/>
      <c r="C11" s="13">
        <v>97</v>
      </c>
      <c r="D11" s="13">
        <v>119.79300000000001</v>
      </c>
      <c r="E11" s="13">
        <v>1921</v>
      </c>
      <c r="F11" s="13">
        <f t="shared" si="0"/>
        <v>62.359708485163978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518F-ED31-4970-9CFA-FD2C9C828AD8}">
  <dimension ref="A1:L36"/>
  <sheetViews>
    <sheetView showGridLines="0" workbookViewId="0">
      <selection activeCell="L24" sqref="L24"/>
    </sheetView>
  </sheetViews>
  <sheetFormatPr defaultRowHeight="14.4" x14ac:dyDescent="0.3"/>
  <cols>
    <col min="1" max="1" width="4.109375" customWidth="1"/>
    <col min="2" max="2" width="31.5546875" customWidth="1"/>
    <col min="3" max="3" width="10" customWidth="1"/>
    <col min="9" max="9" width="10" bestFit="1" customWidth="1"/>
    <col min="11" max="11" width="4.109375" customWidth="1"/>
  </cols>
  <sheetData>
    <row r="1" spans="1:12" x14ac:dyDescent="0.3">
      <c r="A1" s="14" t="s">
        <v>29</v>
      </c>
      <c r="G1" s="31"/>
      <c r="H1" s="32"/>
      <c r="I1" s="32"/>
      <c r="J1" s="32"/>
      <c r="K1" s="32"/>
      <c r="L1" s="32"/>
    </row>
    <row r="2" spans="1:12" ht="37.5" customHeight="1" thickBot="1" x14ac:dyDescent="0.35">
      <c r="A2" s="5" t="s">
        <v>64</v>
      </c>
      <c r="B2" s="2"/>
      <c r="C2" s="2"/>
      <c r="D2" s="4"/>
      <c r="E2" s="2"/>
      <c r="F2" s="2"/>
      <c r="G2" s="33"/>
      <c r="H2" s="33"/>
      <c r="I2" s="32"/>
      <c r="J2" s="32"/>
      <c r="K2" s="32"/>
      <c r="L2" s="32"/>
    </row>
    <row r="3" spans="1:12" ht="13.5" customHeight="1" x14ac:dyDescent="0.3">
      <c r="A3" s="20"/>
      <c r="B3" s="20"/>
      <c r="C3" s="21" t="s">
        <v>1</v>
      </c>
      <c r="D3" s="21" t="s">
        <v>2</v>
      </c>
      <c r="E3" s="20"/>
      <c r="F3" s="20"/>
      <c r="G3" s="2"/>
      <c r="H3" s="2"/>
    </row>
    <row r="4" spans="1:12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12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12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12" ht="17.25" customHeight="1" x14ac:dyDescent="0.3">
      <c r="A7" s="8" t="s">
        <v>51</v>
      </c>
      <c r="B7" s="8"/>
      <c r="C7" s="8"/>
      <c r="D7" s="8"/>
      <c r="E7" s="8"/>
      <c r="F7" s="8"/>
      <c r="G7" s="2"/>
      <c r="H7" s="2"/>
    </row>
    <row r="8" spans="1:12" ht="13.5" customHeight="1" x14ac:dyDescent="0.3">
      <c r="A8" s="8"/>
      <c r="B8" s="8" t="s">
        <v>52</v>
      </c>
      <c r="C8" s="24" t="s">
        <v>60</v>
      </c>
      <c r="D8" s="24" t="s">
        <v>60</v>
      </c>
      <c r="E8" s="24" t="s">
        <v>60</v>
      </c>
      <c r="F8" s="24" t="s">
        <v>58</v>
      </c>
      <c r="G8" s="2"/>
      <c r="H8" s="2"/>
      <c r="I8" s="19"/>
    </row>
    <row r="9" spans="1:12" ht="13.5" customHeight="1" x14ac:dyDescent="0.3">
      <c r="A9" s="8"/>
      <c r="B9" s="8" t="s">
        <v>53</v>
      </c>
      <c r="C9" s="24">
        <v>217</v>
      </c>
      <c r="D9" s="16">
        <v>870.95</v>
      </c>
      <c r="E9" s="16">
        <v>8181</v>
      </c>
      <c r="F9" s="16">
        <f t="shared" ref="F9:F22" si="0">(D9*1000)/E9</f>
        <v>106.4600904534898</v>
      </c>
      <c r="G9" s="2"/>
      <c r="H9" s="2"/>
      <c r="I9" s="19"/>
    </row>
    <row r="10" spans="1:12" ht="13.5" customHeight="1" x14ac:dyDescent="0.3">
      <c r="A10" s="8"/>
      <c r="B10" s="8" t="s">
        <v>14</v>
      </c>
      <c r="C10" s="24">
        <v>394</v>
      </c>
      <c r="D10" s="16">
        <v>3979.1509999999998</v>
      </c>
      <c r="E10" s="16">
        <v>47517</v>
      </c>
      <c r="F10" s="16">
        <f t="shared" si="0"/>
        <v>83.741629311614787</v>
      </c>
      <c r="G10" s="2"/>
      <c r="H10" s="2"/>
      <c r="I10" s="19"/>
    </row>
    <row r="11" spans="1:12" ht="13.5" customHeight="1" x14ac:dyDescent="0.3">
      <c r="A11" s="8"/>
      <c r="B11" s="8" t="s">
        <v>57</v>
      </c>
      <c r="C11" s="24">
        <v>18</v>
      </c>
      <c r="D11" s="16">
        <v>46.537999999999997</v>
      </c>
      <c r="E11" s="16">
        <v>932</v>
      </c>
      <c r="F11" s="16">
        <f t="shared" si="0"/>
        <v>49.933476394849784</v>
      </c>
      <c r="G11" s="2"/>
      <c r="H11" s="2"/>
      <c r="I11" s="19"/>
    </row>
    <row r="12" spans="1:12" ht="17.25" customHeight="1" x14ac:dyDescent="0.3">
      <c r="A12" s="8" t="s">
        <v>54</v>
      </c>
      <c r="B12" s="8"/>
      <c r="C12" s="24"/>
      <c r="D12" s="16"/>
      <c r="E12" s="16"/>
      <c r="F12" s="16"/>
      <c r="G12" s="2"/>
      <c r="H12" s="2"/>
      <c r="I12" s="19"/>
    </row>
    <row r="13" spans="1:12" ht="13.5" customHeight="1" x14ac:dyDescent="0.3">
      <c r="A13" s="8"/>
      <c r="B13" s="8" t="s">
        <v>55</v>
      </c>
      <c r="C13" s="26" t="s">
        <v>65</v>
      </c>
      <c r="D13" s="26" t="s">
        <v>65</v>
      </c>
      <c r="E13" s="26" t="s">
        <v>65</v>
      </c>
      <c r="F13" s="26" t="s">
        <v>60</v>
      </c>
      <c r="G13" s="2"/>
      <c r="H13" s="2"/>
      <c r="I13" s="19"/>
    </row>
    <row r="14" spans="1:12" ht="13.5" customHeight="1" x14ac:dyDescent="0.3">
      <c r="A14" s="8"/>
      <c r="B14" s="8" t="s">
        <v>13</v>
      </c>
      <c r="C14" s="24" t="s">
        <v>65</v>
      </c>
      <c r="D14" s="24" t="s">
        <v>65</v>
      </c>
      <c r="E14" s="26" t="s">
        <v>65</v>
      </c>
      <c r="F14" s="24" t="s">
        <v>58</v>
      </c>
      <c r="G14" s="2"/>
      <c r="H14" s="2"/>
      <c r="I14" s="19"/>
    </row>
    <row r="15" spans="1:12" ht="13.5" customHeight="1" x14ac:dyDescent="0.3">
      <c r="A15" s="8"/>
      <c r="B15" s="8" t="s">
        <v>14</v>
      </c>
      <c r="C15" s="24" t="s">
        <v>60</v>
      </c>
      <c r="D15" s="24" t="s">
        <v>60</v>
      </c>
      <c r="E15" s="24" t="s">
        <v>60</v>
      </c>
      <c r="F15" s="26" t="s">
        <v>60</v>
      </c>
      <c r="G15" s="2"/>
      <c r="H15" s="2"/>
      <c r="I15" s="19"/>
    </row>
    <row r="16" spans="1:12" ht="13.5" customHeight="1" x14ac:dyDescent="0.3">
      <c r="A16" s="8"/>
      <c r="B16" s="8" t="s">
        <v>56</v>
      </c>
      <c r="C16" s="26" t="s">
        <v>60</v>
      </c>
      <c r="D16" s="26" t="s">
        <v>60</v>
      </c>
      <c r="E16" s="26" t="s">
        <v>60</v>
      </c>
      <c r="F16" s="24" t="s">
        <v>58</v>
      </c>
      <c r="G16" s="2"/>
      <c r="H16" s="2"/>
      <c r="I16" s="19"/>
    </row>
    <row r="17" spans="1:9" ht="17.25" customHeight="1" x14ac:dyDescent="0.3">
      <c r="A17" s="1" t="s">
        <v>15</v>
      </c>
      <c r="B17" s="8"/>
      <c r="C17" s="27"/>
      <c r="D17" s="27"/>
      <c r="E17" s="27"/>
      <c r="F17" s="16"/>
      <c r="G17" s="2"/>
      <c r="H17" s="2"/>
      <c r="I17" s="19"/>
    </row>
    <row r="18" spans="1:9" ht="17.25" customHeight="1" x14ac:dyDescent="0.3">
      <c r="A18" s="8" t="s">
        <v>51</v>
      </c>
      <c r="B18" s="8"/>
      <c r="C18" s="27"/>
      <c r="D18" s="24"/>
      <c r="E18" s="27"/>
      <c r="F18" s="16"/>
      <c r="G18" s="2"/>
      <c r="H18" s="2"/>
      <c r="I18" s="19"/>
    </row>
    <row r="19" spans="1:9" ht="13.5" customHeight="1" x14ac:dyDescent="0.3">
      <c r="A19" s="1"/>
      <c r="B19" s="8" t="s">
        <v>14</v>
      </c>
      <c r="C19" s="24">
        <v>354</v>
      </c>
      <c r="D19" s="24">
        <v>1721.645</v>
      </c>
      <c r="E19" s="24">
        <v>17569</v>
      </c>
      <c r="F19" s="16">
        <f t="shared" si="0"/>
        <v>97.993340543001878</v>
      </c>
      <c r="G19" s="2"/>
      <c r="H19" s="2"/>
      <c r="I19" s="19"/>
    </row>
    <row r="20" spans="1:9" ht="13.5" customHeight="1" x14ac:dyDescent="0.3">
      <c r="A20" s="1"/>
      <c r="B20" s="8" t="s">
        <v>57</v>
      </c>
      <c r="C20" s="24">
        <v>12</v>
      </c>
      <c r="D20" s="24">
        <v>25.04</v>
      </c>
      <c r="E20" s="24">
        <v>740</v>
      </c>
      <c r="F20" s="16">
        <f t="shared" si="0"/>
        <v>33.837837837837839</v>
      </c>
      <c r="G20" s="2"/>
      <c r="H20" s="2"/>
      <c r="I20" s="19"/>
    </row>
    <row r="21" spans="1:9" ht="17.25" customHeight="1" x14ac:dyDescent="0.3">
      <c r="A21" s="8" t="s">
        <v>54</v>
      </c>
      <c r="B21" s="8"/>
      <c r="C21" s="24"/>
      <c r="D21" s="24"/>
      <c r="E21" s="24"/>
      <c r="F21" s="16"/>
      <c r="G21" s="2"/>
      <c r="H21" s="2"/>
      <c r="I21" s="19"/>
    </row>
    <row r="22" spans="1:9" ht="13.5" customHeight="1" x14ac:dyDescent="0.3">
      <c r="A22" s="8"/>
      <c r="B22" s="8" t="s">
        <v>16</v>
      </c>
      <c r="C22" s="24">
        <v>46</v>
      </c>
      <c r="D22" s="24">
        <v>115.563</v>
      </c>
      <c r="E22" s="24">
        <v>1281</v>
      </c>
      <c r="F22" s="16">
        <f t="shared" si="0"/>
        <v>90.213114754098356</v>
      </c>
      <c r="G22" s="2"/>
      <c r="H22" s="2"/>
      <c r="I22" s="19"/>
    </row>
    <row r="23" spans="1:9" ht="13.5" customHeight="1" x14ac:dyDescent="0.3">
      <c r="A23" s="8"/>
      <c r="B23" s="8" t="s">
        <v>14</v>
      </c>
      <c r="C23" s="26" t="s">
        <v>60</v>
      </c>
      <c r="D23" s="26" t="s">
        <v>60</v>
      </c>
      <c r="E23" s="26" t="s">
        <v>60</v>
      </c>
      <c r="F23" s="26" t="s">
        <v>60</v>
      </c>
      <c r="G23" s="2"/>
      <c r="H23" s="2"/>
      <c r="I23" s="19"/>
    </row>
    <row r="24" spans="1:9" ht="13.5" customHeight="1" thickBot="1" x14ac:dyDescent="0.35">
      <c r="A24" s="22"/>
      <c r="B24" s="22" t="s">
        <v>56</v>
      </c>
      <c r="C24" s="28" t="s">
        <v>60</v>
      </c>
      <c r="D24" s="28" t="s">
        <v>60</v>
      </c>
      <c r="E24" s="28" t="s">
        <v>60</v>
      </c>
      <c r="F24" s="28" t="s">
        <v>60</v>
      </c>
      <c r="G24" s="2"/>
      <c r="H24" s="2"/>
      <c r="I24" s="19"/>
    </row>
    <row r="25" spans="1:9" ht="13.5" customHeight="1" x14ac:dyDescent="0.3">
      <c r="A25" s="2" t="s">
        <v>17</v>
      </c>
      <c r="B25" s="2"/>
      <c r="C25" s="2"/>
      <c r="D25" s="2"/>
      <c r="E25" s="2"/>
      <c r="F25" s="2"/>
      <c r="G25" s="2"/>
      <c r="H25" s="2"/>
    </row>
    <row r="26" spans="1:9" ht="13.5" customHeight="1" x14ac:dyDescent="0.3">
      <c r="A26" s="18" t="s">
        <v>66</v>
      </c>
      <c r="B26" s="2"/>
      <c r="C26" s="2"/>
      <c r="D26" s="2"/>
      <c r="E26" s="2"/>
      <c r="F26" s="2"/>
      <c r="G26" s="2"/>
      <c r="H26" s="2"/>
    </row>
    <row r="27" spans="1:9" ht="13.5" customHeight="1" x14ac:dyDescent="0.3">
      <c r="A27" s="2"/>
      <c r="B27" s="2"/>
      <c r="C27" s="2"/>
      <c r="D27" s="2"/>
      <c r="E27" s="2"/>
      <c r="F27" s="2"/>
      <c r="G27" s="2"/>
      <c r="H27" s="2"/>
    </row>
    <row r="28" spans="1:9" ht="13.5" customHeight="1" x14ac:dyDescent="0.3">
      <c r="A28" s="2" t="s">
        <v>44</v>
      </c>
    </row>
    <row r="29" spans="1:9" ht="13.5" customHeight="1" x14ac:dyDescent="0.3">
      <c r="A29" s="2" t="s">
        <v>45</v>
      </c>
    </row>
    <row r="30" spans="1:9" x14ac:dyDescent="0.3">
      <c r="A30" s="2" t="s">
        <v>46</v>
      </c>
    </row>
    <row r="31" spans="1:9" x14ac:dyDescent="0.3">
      <c r="A31" s="2" t="s">
        <v>47</v>
      </c>
    </row>
    <row r="32" spans="1:9" x14ac:dyDescent="0.3">
      <c r="A32" s="2" t="s">
        <v>48</v>
      </c>
    </row>
    <row r="33" spans="1:1" x14ac:dyDescent="0.3">
      <c r="A33" s="2" t="s">
        <v>49</v>
      </c>
    </row>
    <row r="34" spans="1:1" x14ac:dyDescent="0.3">
      <c r="A34" s="2"/>
    </row>
    <row r="35" spans="1:1" x14ac:dyDescent="0.3">
      <c r="A35" s="2"/>
    </row>
    <row r="36" spans="1:1" x14ac:dyDescent="0.3">
      <c r="A36" s="2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61B7-8B75-4969-BE9A-261A9BC50D9B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23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339</v>
      </c>
      <c r="D7" s="12">
        <f>4.976+1421.828</f>
        <v>1426.8040000000001</v>
      </c>
      <c r="E7" s="12">
        <f>158+29235</f>
        <v>29393</v>
      </c>
      <c r="F7" s="12">
        <f>(D7*1000)/E7</f>
        <v>48.542305991222399</v>
      </c>
      <c r="G7" s="2"/>
    </row>
    <row r="8" spans="1:7" x14ac:dyDescent="0.3">
      <c r="A8" s="8" t="s">
        <v>14</v>
      </c>
      <c r="B8" s="8"/>
      <c r="C8" s="12">
        <v>377</v>
      </c>
      <c r="D8" s="12">
        <v>1909.335</v>
      </c>
      <c r="E8" s="12">
        <v>40574</v>
      </c>
      <c r="F8" s="12">
        <f t="shared" ref="F8:F11" si="0">(D8*1000)/E8</f>
        <v>47.058091388573963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282</v>
      </c>
      <c r="D10" s="12">
        <v>295.50700000000001</v>
      </c>
      <c r="E10" s="12">
        <v>4604</v>
      </c>
      <c r="F10" s="12">
        <f t="shared" si="0"/>
        <v>64.184839270199831</v>
      </c>
      <c r="G10" s="2"/>
    </row>
    <row r="11" spans="1:7" x14ac:dyDescent="0.3">
      <c r="A11" s="10" t="s">
        <v>14</v>
      </c>
      <c r="B11" s="10"/>
      <c r="C11" s="13">
        <v>59</v>
      </c>
      <c r="D11" s="13">
        <v>96.091999999999999</v>
      </c>
      <c r="E11" s="13">
        <v>1602</v>
      </c>
      <c r="F11" s="13">
        <f t="shared" si="0"/>
        <v>59.982521847690386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E3C4-9A42-4259-9B1A-14E7098936DC}">
  <dimension ref="A1:I37"/>
  <sheetViews>
    <sheetView showGridLines="0" workbookViewId="0">
      <selection activeCell="L19" sqref="L19"/>
    </sheetView>
  </sheetViews>
  <sheetFormatPr defaultRowHeight="14.4" x14ac:dyDescent="0.3"/>
  <cols>
    <col min="1" max="1" width="4.109375" customWidth="1"/>
    <col min="2" max="2" width="31.5546875" customWidth="1"/>
    <col min="3" max="3" width="10" customWidth="1"/>
    <col min="9" max="9" width="10" bestFit="1" customWidth="1"/>
  </cols>
  <sheetData>
    <row r="1" spans="1:9" x14ac:dyDescent="0.3">
      <c r="A1" s="14" t="s">
        <v>29</v>
      </c>
    </row>
    <row r="2" spans="1:9" ht="37.5" customHeight="1" thickBot="1" x14ac:dyDescent="0.35">
      <c r="A2" s="5" t="s">
        <v>62</v>
      </c>
      <c r="B2" s="2"/>
      <c r="C2" s="2"/>
      <c r="D2" s="2"/>
      <c r="E2" s="2"/>
      <c r="F2" s="2"/>
      <c r="G2" s="2"/>
      <c r="H2" s="2"/>
    </row>
    <row r="3" spans="1:9" ht="13.5" customHeight="1" x14ac:dyDescent="0.3">
      <c r="A3" s="20"/>
      <c r="B3" s="20"/>
      <c r="C3" s="21" t="s">
        <v>1</v>
      </c>
      <c r="D3" s="21" t="s">
        <v>2</v>
      </c>
      <c r="E3" s="20"/>
      <c r="F3" s="20"/>
      <c r="G3" s="2"/>
      <c r="H3" s="2"/>
    </row>
    <row r="4" spans="1:9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ht="17.25" customHeight="1" x14ac:dyDescent="0.3">
      <c r="A7" s="8" t="s">
        <v>51</v>
      </c>
      <c r="B7" s="8"/>
      <c r="C7" s="8"/>
      <c r="D7" s="8"/>
      <c r="E7" s="8"/>
      <c r="F7" s="8"/>
      <c r="G7" s="2"/>
      <c r="H7" s="2"/>
    </row>
    <row r="8" spans="1:9" ht="13.5" customHeight="1" x14ac:dyDescent="0.3">
      <c r="A8" s="8"/>
      <c r="B8" s="8" t="s">
        <v>52</v>
      </c>
      <c r="C8" s="24">
        <v>1</v>
      </c>
      <c r="D8" s="24" t="s">
        <v>58</v>
      </c>
      <c r="E8" s="16">
        <v>113</v>
      </c>
      <c r="F8" s="24" t="s">
        <v>58</v>
      </c>
      <c r="G8" s="2"/>
      <c r="H8" s="2"/>
      <c r="I8" s="19"/>
    </row>
    <row r="9" spans="1:9" ht="13.5" customHeight="1" x14ac:dyDescent="0.3">
      <c r="A9" s="8"/>
      <c r="B9" s="8" t="s">
        <v>53</v>
      </c>
      <c r="C9" s="24">
        <v>267</v>
      </c>
      <c r="D9" s="16">
        <v>1023</v>
      </c>
      <c r="E9" s="16">
        <v>9906</v>
      </c>
      <c r="F9" s="16">
        <f t="shared" ref="F9:F23" si="0">(D9*1000)/E9</f>
        <v>103.27074500302847</v>
      </c>
      <c r="G9" s="2"/>
      <c r="H9" s="2"/>
      <c r="I9" s="19"/>
    </row>
    <row r="10" spans="1:9" ht="13.5" customHeight="1" x14ac:dyDescent="0.3">
      <c r="A10" s="8"/>
      <c r="B10" s="8" t="s">
        <v>14</v>
      </c>
      <c r="C10" s="24">
        <v>299</v>
      </c>
      <c r="D10" s="16">
        <v>3123</v>
      </c>
      <c r="E10" s="16">
        <v>40133</v>
      </c>
      <c r="F10" s="16">
        <f t="shared" si="0"/>
        <v>77.816260932399771</v>
      </c>
      <c r="G10" s="2"/>
      <c r="H10" s="2"/>
      <c r="I10" s="19"/>
    </row>
    <row r="11" spans="1:9" ht="13.5" customHeight="1" x14ac:dyDescent="0.3">
      <c r="A11" s="8"/>
      <c r="B11" s="8" t="s">
        <v>57</v>
      </c>
      <c r="C11" s="24">
        <v>7</v>
      </c>
      <c r="D11" s="16">
        <v>21</v>
      </c>
      <c r="E11" s="16">
        <v>410</v>
      </c>
      <c r="F11" s="24" t="s">
        <v>58</v>
      </c>
      <c r="G11" s="2"/>
      <c r="H11" s="2"/>
      <c r="I11" s="19"/>
    </row>
    <row r="12" spans="1:9" ht="17.25" customHeight="1" x14ac:dyDescent="0.3">
      <c r="A12" s="8" t="s">
        <v>54</v>
      </c>
      <c r="B12" s="8"/>
      <c r="C12" s="24"/>
      <c r="D12" s="16"/>
      <c r="E12" s="16"/>
      <c r="F12" s="16"/>
      <c r="G12" s="2"/>
      <c r="H12" s="2"/>
      <c r="I12" s="19"/>
    </row>
    <row r="13" spans="1:9" ht="13.5" customHeight="1" x14ac:dyDescent="0.3">
      <c r="A13" s="8"/>
      <c r="B13" s="8" t="s">
        <v>55</v>
      </c>
      <c r="C13" s="26" t="s">
        <v>60</v>
      </c>
      <c r="D13" s="26" t="s">
        <v>60</v>
      </c>
      <c r="E13" s="26" t="s">
        <v>60</v>
      </c>
      <c r="F13" s="26" t="s">
        <v>60</v>
      </c>
      <c r="G13" s="2"/>
      <c r="H13" s="2"/>
      <c r="I13" s="19"/>
    </row>
    <row r="14" spans="1:9" ht="13.5" customHeight="1" x14ac:dyDescent="0.3">
      <c r="A14" s="8"/>
      <c r="B14" s="8" t="s">
        <v>13</v>
      </c>
      <c r="C14" s="24">
        <v>1</v>
      </c>
      <c r="D14" s="24" t="s">
        <v>58</v>
      </c>
      <c r="E14" s="26" t="s">
        <v>60</v>
      </c>
      <c r="F14" s="24" t="s">
        <v>58</v>
      </c>
      <c r="G14" s="2"/>
      <c r="H14" s="2"/>
      <c r="I14" s="19"/>
    </row>
    <row r="15" spans="1:9" ht="13.5" customHeight="1" x14ac:dyDescent="0.3">
      <c r="A15" s="8"/>
      <c r="B15" s="8" t="s">
        <v>14</v>
      </c>
      <c r="C15" s="24">
        <v>117</v>
      </c>
      <c r="D15" s="24">
        <v>627</v>
      </c>
      <c r="E15" s="24">
        <v>8733</v>
      </c>
      <c r="F15" s="16">
        <f t="shared" si="0"/>
        <v>71.796633459292337</v>
      </c>
      <c r="G15" s="2"/>
      <c r="H15" s="2"/>
      <c r="I15" s="19"/>
    </row>
    <row r="16" spans="1:9" ht="13.5" customHeight="1" x14ac:dyDescent="0.3">
      <c r="A16" s="8"/>
      <c r="B16" s="8" t="s">
        <v>56</v>
      </c>
      <c r="C16" s="26" t="s">
        <v>60</v>
      </c>
      <c r="D16" s="26" t="s">
        <v>60</v>
      </c>
      <c r="E16" s="26" t="s">
        <v>60</v>
      </c>
      <c r="F16" s="24" t="s">
        <v>58</v>
      </c>
      <c r="G16" s="2"/>
      <c r="H16" s="2"/>
      <c r="I16" s="19"/>
    </row>
    <row r="17" spans="1:9" ht="17.25" customHeight="1" x14ac:dyDescent="0.3">
      <c r="A17" s="1" t="s">
        <v>15</v>
      </c>
      <c r="B17" s="8"/>
      <c r="C17" s="27"/>
      <c r="D17" s="27"/>
      <c r="E17" s="27"/>
      <c r="F17" s="16"/>
      <c r="G17" s="2"/>
      <c r="H17" s="2"/>
      <c r="I17" s="19"/>
    </row>
    <row r="18" spans="1:9" ht="17.25" customHeight="1" x14ac:dyDescent="0.3">
      <c r="A18" s="8" t="s">
        <v>51</v>
      </c>
      <c r="B18" s="8"/>
      <c r="C18" s="27"/>
      <c r="D18" s="24"/>
      <c r="E18" s="27"/>
      <c r="F18" s="16"/>
      <c r="G18" s="2"/>
      <c r="H18" s="2"/>
      <c r="I18" s="19"/>
    </row>
    <row r="19" spans="1:9" ht="13.5" customHeight="1" x14ac:dyDescent="0.3">
      <c r="A19" s="1"/>
      <c r="B19" s="8" t="s">
        <v>14</v>
      </c>
      <c r="C19" s="24">
        <v>207</v>
      </c>
      <c r="D19" s="24">
        <v>603</v>
      </c>
      <c r="E19" s="24">
        <v>6228</v>
      </c>
      <c r="F19" s="16">
        <f t="shared" si="0"/>
        <v>96.820809248554909</v>
      </c>
      <c r="G19" s="2"/>
      <c r="H19" s="2"/>
      <c r="I19" s="19"/>
    </row>
    <row r="20" spans="1:9" ht="13.5" customHeight="1" x14ac:dyDescent="0.3">
      <c r="A20" s="1"/>
      <c r="B20" s="8" t="s">
        <v>57</v>
      </c>
      <c r="C20" s="24">
        <v>5</v>
      </c>
      <c r="D20" s="24">
        <v>12</v>
      </c>
      <c r="E20" s="24">
        <v>222</v>
      </c>
      <c r="F20" s="16">
        <f t="shared" si="0"/>
        <v>54.054054054054056</v>
      </c>
      <c r="G20" s="2"/>
      <c r="H20" s="2"/>
      <c r="I20" s="19"/>
    </row>
    <row r="21" spans="1:9" ht="17.25" customHeight="1" x14ac:dyDescent="0.3">
      <c r="A21" s="8" t="s">
        <v>54</v>
      </c>
      <c r="B21" s="8"/>
      <c r="C21" s="24"/>
      <c r="D21" s="24"/>
      <c r="E21" s="24"/>
      <c r="F21" s="16"/>
      <c r="G21" s="2"/>
      <c r="H21" s="2"/>
      <c r="I21" s="19"/>
    </row>
    <row r="22" spans="1:9" ht="13.5" customHeight="1" x14ac:dyDescent="0.3">
      <c r="A22" s="8"/>
      <c r="B22" s="8" t="s">
        <v>16</v>
      </c>
      <c r="C22" s="24">
        <v>187</v>
      </c>
      <c r="D22" s="24">
        <v>508</v>
      </c>
      <c r="E22" s="24">
        <v>5756</v>
      </c>
      <c r="F22" s="16">
        <f t="shared" si="0"/>
        <v>88.255733148019459</v>
      </c>
      <c r="G22" s="2"/>
      <c r="H22" s="2"/>
      <c r="I22" s="19"/>
    </row>
    <row r="23" spans="1:9" ht="13.5" customHeight="1" x14ac:dyDescent="0.3">
      <c r="A23" s="8"/>
      <c r="B23" s="8" t="s">
        <v>14</v>
      </c>
      <c r="C23" s="24">
        <v>9</v>
      </c>
      <c r="D23" s="24">
        <v>25</v>
      </c>
      <c r="E23" s="24">
        <v>318</v>
      </c>
      <c r="F23" s="16">
        <f t="shared" si="0"/>
        <v>78.616352201257868</v>
      </c>
      <c r="G23" s="2"/>
      <c r="H23" s="2"/>
      <c r="I23" s="19"/>
    </row>
    <row r="24" spans="1:9" ht="13.5" customHeight="1" thickBot="1" x14ac:dyDescent="0.35">
      <c r="A24" s="22"/>
      <c r="B24" s="22" t="s">
        <v>56</v>
      </c>
      <c r="C24" s="28" t="s">
        <v>60</v>
      </c>
      <c r="D24" s="28" t="s">
        <v>60</v>
      </c>
      <c r="E24" s="28" t="s">
        <v>60</v>
      </c>
      <c r="F24" s="28" t="s">
        <v>60</v>
      </c>
      <c r="G24" s="2"/>
      <c r="H24" s="2"/>
      <c r="I24" s="19"/>
    </row>
    <row r="25" spans="1:9" ht="13.5" customHeight="1" x14ac:dyDescent="0.3">
      <c r="A25" s="2" t="s">
        <v>61</v>
      </c>
      <c r="B25" s="8"/>
      <c r="C25" s="16"/>
      <c r="D25" s="24"/>
      <c r="E25" s="16"/>
      <c r="F25" s="24"/>
      <c r="G25" s="2"/>
      <c r="H25" s="2"/>
      <c r="I25" s="19"/>
    </row>
    <row r="26" spans="1:9" ht="13.5" customHeight="1" x14ac:dyDescent="0.3">
      <c r="A26" s="2" t="s">
        <v>17</v>
      </c>
      <c r="B26" s="2"/>
      <c r="C26" s="2"/>
      <c r="D26" s="2"/>
      <c r="E26" s="2"/>
      <c r="F26" s="2"/>
      <c r="G26" s="2"/>
      <c r="H26" s="2"/>
    </row>
    <row r="27" spans="1:9" ht="13.5" customHeight="1" x14ac:dyDescent="0.3">
      <c r="A27" s="18" t="s">
        <v>63</v>
      </c>
      <c r="B27" s="2"/>
      <c r="C27" s="2"/>
      <c r="D27" s="2"/>
      <c r="E27" s="2"/>
      <c r="F27" s="2"/>
      <c r="G27" s="2"/>
      <c r="H27" s="2"/>
    </row>
    <row r="28" spans="1:9" ht="13.5" customHeight="1" x14ac:dyDescent="0.3">
      <c r="A28" s="2"/>
      <c r="B28" s="2"/>
      <c r="C28" s="2"/>
      <c r="D28" s="2"/>
      <c r="E28" s="2"/>
      <c r="F28" s="2"/>
      <c r="G28" s="2"/>
      <c r="H28" s="2"/>
    </row>
    <row r="29" spans="1:9" ht="13.5" customHeight="1" x14ac:dyDescent="0.3">
      <c r="A29" s="2" t="s">
        <v>44</v>
      </c>
    </row>
    <row r="30" spans="1:9" ht="13.5" customHeight="1" x14ac:dyDescent="0.3">
      <c r="A30" s="2" t="s">
        <v>45</v>
      </c>
    </row>
    <row r="31" spans="1:9" x14ac:dyDescent="0.3">
      <c r="A31" s="2" t="s">
        <v>46</v>
      </c>
    </row>
    <row r="32" spans="1:9" x14ac:dyDescent="0.3">
      <c r="A32" s="2" t="s">
        <v>47</v>
      </c>
    </row>
    <row r="33" spans="1:1" x14ac:dyDescent="0.3">
      <c r="A33" s="2" t="s">
        <v>48</v>
      </c>
    </row>
    <row r="34" spans="1:1" x14ac:dyDescent="0.3">
      <c r="A34" s="2" t="s">
        <v>49</v>
      </c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5333-1505-4533-A257-6587F26CE97F}">
  <dimension ref="A1:I37"/>
  <sheetViews>
    <sheetView showGridLines="0" workbookViewId="0">
      <selection activeCell="C8" sqref="C8:F24"/>
    </sheetView>
  </sheetViews>
  <sheetFormatPr defaultRowHeight="14.4" x14ac:dyDescent="0.3"/>
  <cols>
    <col min="1" max="1" width="4.109375" customWidth="1"/>
    <col min="2" max="2" width="31.5546875" customWidth="1"/>
    <col min="3" max="3" width="10" customWidth="1"/>
  </cols>
  <sheetData>
    <row r="1" spans="1:9" x14ac:dyDescent="0.3">
      <c r="A1" s="14" t="s">
        <v>29</v>
      </c>
    </row>
    <row r="2" spans="1:9" ht="37.5" customHeight="1" thickBot="1" x14ac:dyDescent="0.35">
      <c r="A2" s="5" t="s">
        <v>50</v>
      </c>
      <c r="B2" s="2"/>
      <c r="C2" s="2"/>
      <c r="D2" s="2"/>
      <c r="E2" s="2"/>
      <c r="F2" s="2"/>
      <c r="G2" s="2"/>
      <c r="H2" s="2"/>
    </row>
    <row r="3" spans="1:9" ht="13.5" customHeight="1" x14ac:dyDescent="0.3">
      <c r="A3" s="20"/>
      <c r="B3" s="20"/>
      <c r="C3" s="21" t="s">
        <v>1</v>
      </c>
      <c r="D3" s="21" t="s">
        <v>2</v>
      </c>
      <c r="E3" s="20"/>
      <c r="F3" s="20"/>
      <c r="G3" s="2"/>
      <c r="H3" s="2"/>
    </row>
    <row r="4" spans="1:9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ht="17.25" customHeight="1" x14ac:dyDescent="0.3">
      <c r="A7" s="8" t="s">
        <v>51</v>
      </c>
      <c r="B7" s="8"/>
      <c r="C7" s="8"/>
      <c r="D7" s="8"/>
      <c r="E7" s="8"/>
      <c r="F7" s="8"/>
      <c r="G7" s="2"/>
      <c r="H7" s="2"/>
    </row>
    <row r="8" spans="1:9" ht="13.5" customHeight="1" x14ac:dyDescent="0.3">
      <c r="A8" s="8"/>
      <c r="B8" s="8" t="s">
        <v>52</v>
      </c>
      <c r="C8" s="16">
        <v>1</v>
      </c>
      <c r="D8" s="24" t="s">
        <v>58</v>
      </c>
      <c r="E8" s="16">
        <v>123</v>
      </c>
      <c r="F8" s="24" t="s">
        <v>58</v>
      </c>
      <c r="G8" s="2"/>
      <c r="H8" s="2"/>
      <c r="I8" s="19"/>
    </row>
    <row r="9" spans="1:9" ht="13.5" customHeight="1" x14ac:dyDescent="0.3">
      <c r="A9" s="8"/>
      <c r="B9" s="8" t="s">
        <v>53</v>
      </c>
      <c r="C9" s="16">
        <v>69</v>
      </c>
      <c r="D9" s="16">
        <v>233.0599</v>
      </c>
      <c r="E9" s="16">
        <v>2415</v>
      </c>
      <c r="F9" s="16">
        <f t="shared" ref="F9:F23" si="0">(D9*1000)/E9</f>
        <v>96.505134575569357</v>
      </c>
      <c r="G9" s="2"/>
      <c r="H9" s="2"/>
      <c r="I9" s="19"/>
    </row>
    <row r="10" spans="1:9" ht="13.5" customHeight="1" x14ac:dyDescent="0.3">
      <c r="A10" s="8"/>
      <c r="B10" s="8" t="s">
        <v>14</v>
      </c>
      <c r="C10" s="16">
        <v>45</v>
      </c>
      <c r="D10" s="16">
        <v>146.84691000000001</v>
      </c>
      <c r="E10" s="16">
        <v>1703</v>
      </c>
      <c r="F10" s="16">
        <f t="shared" si="0"/>
        <v>86.228367586611867</v>
      </c>
      <c r="G10" s="2"/>
      <c r="H10" s="2"/>
      <c r="I10" s="19"/>
    </row>
    <row r="11" spans="1:9" ht="13.5" customHeight="1" x14ac:dyDescent="0.3">
      <c r="A11" s="8"/>
      <c r="B11" s="8" t="s">
        <v>57</v>
      </c>
      <c r="C11" s="26" t="s">
        <v>60</v>
      </c>
      <c r="D11" s="26" t="s">
        <v>60</v>
      </c>
      <c r="E11" s="26" t="s">
        <v>60</v>
      </c>
      <c r="F11" s="26" t="s">
        <v>60</v>
      </c>
      <c r="G11" s="2"/>
      <c r="H11" s="2"/>
      <c r="I11" s="19"/>
    </row>
    <row r="12" spans="1:9" ht="17.25" customHeight="1" x14ac:dyDescent="0.3">
      <c r="A12" s="8" t="s">
        <v>54</v>
      </c>
      <c r="B12" s="8"/>
      <c r="C12" s="16"/>
      <c r="D12" s="16"/>
      <c r="E12" s="16"/>
      <c r="F12" s="16"/>
      <c r="G12" s="2"/>
      <c r="H12" s="2"/>
      <c r="I12" s="19"/>
    </row>
    <row r="13" spans="1:9" ht="13.5" customHeight="1" x14ac:dyDescent="0.3">
      <c r="A13" s="8"/>
      <c r="B13" s="8" t="s">
        <v>55</v>
      </c>
      <c r="C13" s="16">
        <v>4</v>
      </c>
      <c r="D13" s="16">
        <v>17.694080000000003</v>
      </c>
      <c r="E13" s="16">
        <v>246</v>
      </c>
      <c r="F13" s="16">
        <f t="shared" si="0"/>
        <v>71.927154471544725</v>
      </c>
      <c r="G13" s="2"/>
      <c r="H13" s="2"/>
      <c r="I13" s="19"/>
    </row>
    <row r="14" spans="1:9" ht="13.5" customHeight="1" x14ac:dyDescent="0.3">
      <c r="A14" s="8"/>
      <c r="B14" s="8" t="s">
        <v>13</v>
      </c>
      <c r="C14" s="16">
        <v>234</v>
      </c>
      <c r="D14" s="16">
        <v>1699.02423</v>
      </c>
      <c r="E14" s="16">
        <v>21187</v>
      </c>
      <c r="F14" s="16">
        <f t="shared" si="0"/>
        <v>80.191826591777982</v>
      </c>
      <c r="G14" s="2"/>
      <c r="H14" s="2"/>
      <c r="I14" s="19"/>
    </row>
    <row r="15" spans="1:9" ht="13.5" customHeight="1" x14ac:dyDescent="0.3">
      <c r="A15" s="8"/>
      <c r="B15" s="8" t="s">
        <v>14</v>
      </c>
      <c r="C15" s="16">
        <v>386</v>
      </c>
      <c r="D15" s="16">
        <v>2892.6919400000002</v>
      </c>
      <c r="E15" s="16">
        <v>41859</v>
      </c>
      <c r="F15" s="16">
        <f t="shared" si="0"/>
        <v>69.105615040970875</v>
      </c>
      <c r="G15" s="2"/>
      <c r="H15" s="2"/>
      <c r="I15" s="19"/>
    </row>
    <row r="16" spans="1:9" ht="13.5" customHeight="1" x14ac:dyDescent="0.3">
      <c r="A16" s="8"/>
      <c r="B16" s="8" t="s">
        <v>56</v>
      </c>
      <c r="C16" s="16">
        <v>2</v>
      </c>
      <c r="D16" s="24" t="s">
        <v>58</v>
      </c>
      <c r="E16" s="16">
        <v>102</v>
      </c>
      <c r="F16" s="24" t="s">
        <v>58</v>
      </c>
      <c r="G16" s="2"/>
      <c r="H16" s="2"/>
      <c r="I16" s="19"/>
    </row>
    <row r="17" spans="1:9" ht="17.25" customHeight="1" x14ac:dyDescent="0.3">
      <c r="A17" s="1" t="s">
        <v>15</v>
      </c>
      <c r="B17" s="8"/>
      <c r="C17" s="15"/>
      <c r="D17" s="15"/>
      <c r="E17" s="15"/>
      <c r="F17" s="16"/>
      <c r="G17" s="2"/>
      <c r="H17" s="2"/>
      <c r="I17" s="19"/>
    </row>
    <row r="18" spans="1:9" ht="17.25" customHeight="1" x14ac:dyDescent="0.3">
      <c r="A18" s="8" t="s">
        <v>51</v>
      </c>
      <c r="B18" s="8"/>
      <c r="C18" s="15"/>
      <c r="D18" s="16"/>
      <c r="E18" s="15"/>
      <c r="F18" s="16"/>
      <c r="G18" s="2"/>
      <c r="H18" s="2"/>
      <c r="I18" s="19"/>
    </row>
    <row r="19" spans="1:9" ht="13.5" customHeight="1" x14ac:dyDescent="0.3">
      <c r="A19" s="1"/>
      <c r="B19" s="8" t="s">
        <v>14</v>
      </c>
      <c r="C19" s="16">
        <v>24</v>
      </c>
      <c r="D19" s="16">
        <v>47</v>
      </c>
      <c r="E19" s="16">
        <v>440</v>
      </c>
      <c r="F19" s="16">
        <f t="shared" si="0"/>
        <v>106.81818181818181</v>
      </c>
      <c r="G19" s="2"/>
      <c r="H19" s="2"/>
      <c r="I19" s="19"/>
    </row>
    <row r="20" spans="1:9" ht="13.5" customHeight="1" x14ac:dyDescent="0.3">
      <c r="A20" s="1"/>
      <c r="B20" s="8" t="s">
        <v>57</v>
      </c>
      <c r="C20" s="16">
        <v>1</v>
      </c>
      <c r="D20" s="24" t="s">
        <v>58</v>
      </c>
      <c r="E20" s="16">
        <v>18</v>
      </c>
      <c r="F20" s="24" t="s">
        <v>58</v>
      </c>
      <c r="G20" s="2"/>
      <c r="H20" s="2"/>
      <c r="I20" s="19"/>
    </row>
    <row r="21" spans="1:9" ht="17.25" customHeight="1" x14ac:dyDescent="0.3">
      <c r="A21" s="8" t="s">
        <v>54</v>
      </c>
      <c r="B21" s="8"/>
      <c r="C21" s="16"/>
      <c r="D21" s="16"/>
      <c r="E21" s="16"/>
      <c r="F21" s="16"/>
      <c r="G21" s="2"/>
      <c r="H21" s="2"/>
      <c r="I21" s="19"/>
    </row>
    <row r="22" spans="1:9" ht="13.5" customHeight="1" x14ac:dyDescent="0.3">
      <c r="A22" s="8"/>
      <c r="B22" s="8" t="s">
        <v>16</v>
      </c>
      <c r="C22" s="16">
        <v>348</v>
      </c>
      <c r="D22" s="16">
        <v>834</v>
      </c>
      <c r="E22" s="16">
        <v>9587</v>
      </c>
      <c r="F22" s="16">
        <f t="shared" si="0"/>
        <v>86.992802753729009</v>
      </c>
      <c r="G22" s="2"/>
      <c r="H22" s="2"/>
      <c r="I22" s="19"/>
    </row>
    <row r="23" spans="1:9" ht="13.5" customHeight="1" x14ac:dyDescent="0.3">
      <c r="A23" s="8"/>
      <c r="B23" s="8" t="s">
        <v>14</v>
      </c>
      <c r="C23" s="16">
        <v>37</v>
      </c>
      <c r="D23" s="16">
        <v>210</v>
      </c>
      <c r="E23" s="16">
        <v>2600</v>
      </c>
      <c r="F23" s="16">
        <f t="shared" si="0"/>
        <v>80.769230769230774</v>
      </c>
      <c r="G23" s="2"/>
      <c r="H23" s="2"/>
      <c r="I23" s="19"/>
    </row>
    <row r="24" spans="1:9" ht="13.5" customHeight="1" thickBot="1" x14ac:dyDescent="0.35">
      <c r="A24" s="22"/>
      <c r="B24" s="22" t="s">
        <v>56</v>
      </c>
      <c r="C24" s="23">
        <v>3</v>
      </c>
      <c r="D24" s="25" t="s">
        <v>58</v>
      </c>
      <c r="E24" s="23">
        <v>186</v>
      </c>
      <c r="F24" s="25" t="s">
        <v>58</v>
      </c>
      <c r="G24" s="2"/>
      <c r="H24" s="2"/>
      <c r="I24" s="19"/>
    </row>
    <row r="25" spans="1:9" ht="13.5" customHeight="1" x14ac:dyDescent="0.3">
      <c r="A25" s="2" t="s">
        <v>61</v>
      </c>
      <c r="B25" s="8"/>
      <c r="C25" s="16"/>
      <c r="D25" s="24"/>
      <c r="E25" s="16"/>
      <c r="F25" s="24"/>
      <c r="G25" s="2"/>
      <c r="H25" s="2"/>
      <c r="I25" s="19"/>
    </row>
    <row r="26" spans="1:9" ht="13.5" customHeight="1" x14ac:dyDescent="0.3">
      <c r="A26" s="2" t="s">
        <v>17</v>
      </c>
      <c r="B26" s="2"/>
      <c r="C26" s="2"/>
      <c r="D26" s="2"/>
      <c r="E26" s="2"/>
      <c r="F26" s="2"/>
      <c r="G26" s="2"/>
      <c r="H26" s="2"/>
    </row>
    <row r="27" spans="1:9" ht="13.5" customHeight="1" x14ac:dyDescent="0.3">
      <c r="A27" s="18" t="s">
        <v>59</v>
      </c>
      <c r="B27" s="2"/>
      <c r="C27" s="2"/>
      <c r="D27" s="2"/>
      <c r="E27" s="2"/>
      <c r="F27" s="2"/>
      <c r="G27" s="2"/>
      <c r="H27" s="2"/>
    </row>
    <row r="28" spans="1:9" ht="13.5" customHeight="1" x14ac:dyDescent="0.3">
      <c r="A28" s="2"/>
      <c r="B28" s="2"/>
      <c r="C28" s="2"/>
      <c r="D28" s="2"/>
      <c r="E28" s="2"/>
      <c r="F28" s="2"/>
      <c r="G28" s="2"/>
      <c r="H28" s="2"/>
    </row>
    <row r="29" spans="1:9" ht="13.5" customHeight="1" x14ac:dyDescent="0.3">
      <c r="A29" s="2" t="s">
        <v>44</v>
      </c>
    </row>
    <row r="30" spans="1:9" ht="13.5" customHeight="1" x14ac:dyDescent="0.3">
      <c r="A30" s="2" t="s">
        <v>45</v>
      </c>
    </row>
    <row r="31" spans="1:9" x14ac:dyDescent="0.3">
      <c r="A31" s="2" t="s">
        <v>46</v>
      </c>
    </row>
    <row r="32" spans="1:9" x14ac:dyDescent="0.3">
      <c r="A32" s="2" t="s">
        <v>47</v>
      </c>
    </row>
    <row r="33" spans="1:1" x14ac:dyDescent="0.3">
      <c r="A33" s="2" t="s">
        <v>48</v>
      </c>
    </row>
    <row r="34" spans="1:1" x14ac:dyDescent="0.3">
      <c r="A34" s="2" t="s">
        <v>49</v>
      </c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02BD-782C-46DC-8EB3-4A3571CA6735}">
  <dimension ref="A1:I21"/>
  <sheetViews>
    <sheetView showGridLines="0" workbookViewId="0">
      <selection activeCell="AA2" sqref="AA2"/>
    </sheetView>
  </sheetViews>
  <sheetFormatPr defaultRowHeight="14.4" x14ac:dyDescent="0.3"/>
  <sheetData>
    <row r="1" spans="1:9" x14ac:dyDescent="0.3">
      <c r="A1" s="14" t="s">
        <v>29</v>
      </c>
    </row>
    <row r="2" spans="1:9" ht="37.5" customHeight="1" x14ac:dyDescent="0.3">
      <c r="A2" s="5" t="s">
        <v>43</v>
      </c>
      <c r="B2" s="2"/>
      <c r="C2" s="2"/>
      <c r="D2" s="2"/>
      <c r="E2" s="2"/>
      <c r="F2" s="2"/>
      <c r="G2" s="2"/>
      <c r="H2" s="2"/>
    </row>
    <row r="3" spans="1:9" ht="13.5" customHeight="1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9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ht="13.5" customHeight="1" x14ac:dyDescent="0.3">
      <c r="A7" s="8" t="s">
        <v>13</v>
      </c>
      <c r="B7" s="8"/>
      <c r="C7" s="16">
        <v>334</v>
      </c>
      <c r="D7" s="16">
        <v>2349.0070000000001</v>
      </c>
      <c r="E7" s="16">
        <v>29154</v>
      </c>
      <c r="F7" s="16">
        <f>(D7*1000)/E7</f>
        <v>80.572374288262324</v>
      </c>
      <c r="G7" s="2"/>
      <c r="H7" s="2"/>
      <c r="I7" s="19"/>
    </row>
    <row r="8" spans="1:9" ht="13.5" customHeight="1" x14ac:dyDescent="0.3">
      <c r="A8" s="8" t="s">
        <v>14</v>
      </c>
      <c r="B8" s="8"/>
      <c r="C8" s="16">
        <v>373</v>
      </c>
      <c r="D8" s="16">
        <v>2877.63</v>
      </c>
      <c r="E8" s="16">
        <v>41089</v>
      </c>
      <c r="F8" s="16">
        <f t="shared" ref="F8:F11" si="0">(D8*1000)/E8</f>
        <v>70.034072379468952</v>
      </c>
      <c r="G8" s="2"/>
      <c r="H8" s="2"/>
      <c r="I8" s="19"/>
    </row>
    <row r="9" spans="1:9" ht="17.25" customHeight="1" x14ac:dyDescent="0.3">
      <c r="A9" s="1" t="s">
        <v>15</v>
      </c>
      <c r="B9" s="8"/>
      <c r="C9" s="15"/>
      <c r="D9" s="15"/>
      <c r="E9" s="15"/>
      <c r="F9" s="16"/>
      <c r="G9" s="2"/>
      <c r="H9" s="2"/>
      <c r="I9" s="19"/>
    </row>
    <row r="10" spans="1:9" ht="13.5" customHeight="1" x14ac:dyDescent="0.3">
      <c r="A10" s="8" t="s">
        <v>16</v>
      </c>
      <c r="B10" s="8"/>
      <c r="C10" s="16">
        <v>388</v>
      </c>
      <c r="D10" s="16">
        <v>823.03399999999999</v>
      </c>
      <c r="E10" s="16">
        <v>9796</v>
      </c>
      <c r="F10" s="16">
        <f t="shared" si="0"/>
        <v>84.017354022049815</v>
      </c>
      <c r="G10" s="2"/>
      <c r="H10" s="2"/>
      <c r="I10" s="19"/>
    </row>
    <row r="11" spans="1:9" ht="13.5" customHeight="1" x14ac:dyDescent="0.3">
      <c r="A11" s="10" t="s">
        <v>14</v>
      </c>
      <c r="B11" s="10"/>
      <c r="C11" s="17">
        <v>27</v>
      </c>
      <c r="D11" s="17">
        <v>134.95400000000001</v>
      </c>
      <c r="E11" s="17">
        <v>1715</v>
      </c>
      <c r="F11" s="17">
        <f t="shared" si="0"/>
        <v>78.690379008746362</v>
      </c>
      <c r="G11" s="2"/>
      <c r="H11" s="2"/>
      <c r="I11" s="19"/>
    </row>
    <row r="12" spans="1:9" ht="13.5" customHeight="1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9" ht="13.5" customHeight="1" x14ac:dyDescent="0.3">
      <c r="A13" s="18" t="s">
        <v>42</v>
      </c>
      <c r="B13" s="2"/>
      <c r="C13" s="2"/>
      <c r="D13" s="2"/>
      <c r="E13" s="2"/>
      <c r="F13" s="2"/>
      <c r="G13" s="2"/>
      <c r="H13" s="2"/>
    </row>
    <row r="14" spans="1:9" ht="13.5" customHeight="1" x14ac:dyDescent="0.3">
      <c r="A14" s="2"/>
      <c r="B14" s="2"/>
      <c r="C14" s="2"/>
      <c r="D14" s="2"/>
      <c r="E14" s="2"/>
      <c r="F14" s="2"/>
      <c r="G14" s="2"/>
      <c r="H14" s="2"/>
    </row>
    <row r="15" spans="1:9" ht="13.5" customHeight="1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9" ht="13.5" customHeight="1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ht="13.5" customHeight="1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ht="13.5" customHeight="1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ht="13.5" customHeight="1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ht="13.5" customHeight="1" x14ac:dyDescent="0.3">
      <c r="A20" s="2" t="s">
        <v>41</v>
      </c>
    </row>
    <row r="21" spans="1:8" ht="13.5" customHeight="1" x14ac:dyDescent="0.3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69CD-0837-4BEA-B33D-52C4A82D6121}">
  <dimension ref="A1:I21"/>
  <sheetViews>
    <sheetView showGridLines="0" workbookViewId="0">
      <selection activeCell="N22" sqref="N22"/>
    </sheetView>
  </sheetViews>
  <sheetFormatPr defaultRowHeight="14.4" x14ac:dyDescent="0.3"/>
  <sheetData>
    <row r="1" spans="1:9" x14ac:dyDescent="0.3">
      <c r="A1" s="14" t="s">
        <v>29</v>
      </c>
    </row>
    <row r="2" spans="1:9" ht="37.5" customHeight="1" x14ac:dyDescent="0.3">
      <c r="A2" s="5" t="s">
        <v>36</v>
      </c>
      <c r="B2" s="2"/>
      <c r="C2" s="2"/>
      <c r="D2" s="2"/>
      <c r="E2" s="2"/>
      <c r="F2" s="2"/>
      <c r="G2" s="2"/>
      <c r="H2" s="2"/>
    </row>
    <row r="3" spans="1:9" ht="13.5" customHeight="1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9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ht="13.5" customHeight="1" x14ac:dyDescent="0.3">
      <c r="A7" s="8" t="s">
        <v>13</v>
      </c>
      <c r="B7" s="8"/>
      <c r="C7" s="16">
        <v>312</v>
      </c>
      <c r="D7" s="16">
        <v>2153.1590000000001</v>
      </c>
      <c r="E7" s="16">
        <v>27142</v>
      </c>
      <c r="F7" s="16">
        <f>(D7*1000)/E7</f>
        <v>79.329415665757864</v>
      </c>
      <c r="G7" s="2"/>
      <c r="H7" s="2"/>
      <c r="I7" s="19"/>
    </row>
    <row r="8" spans="1:9" ht="13.5" customHeight="1" x14ac:dyDescent="0.3">
      <c r="A8" s="8" t="s">
        <v>14</v>
      </c>
      <c r="B8" s="8"/>
      <c r="C8" s="16">
        <v>343</v>
      </c>
      <c r="D8" s="16">
        <v>2501.7719999999999</v>
      </c>
      <c r="E8" s="16">
        <v>37712</v>
      </c>
      <c r="F8" s="16">
        <f t="shared" ref="F8:F11" si="0">(D8*1000)/E8</f>
        <v>66.338884174798466</v>
      </c>
      <c r="G8" s="2"/>
      <c r="H8" s="2"/>
      <c r="I8" s="19"/>
    </row>
    <row r="9" spans="1:9" ht="17.25" customHeight="1" x14ac:dyDescent="0.3">
      <c r="A9" s="1" t="s">
        <v>15</v>
      </c>
      <c r="B9" s="8"/>
      <c r="C9" s="15"/>
      <c r="D9" s="15"/>
      <c r="E9" s="15"/>
      <c r="F9" s="16"/>
      <c r="G9" s="2"/>
      <c r="H9" s="2"/>
      <c r="I9" s="19"/>
    </row>
    <row r="10" spans="1:9" ht="13.5" customHeight="1" x14ac:dyDescent="0.3">
      <c r="A10" s="8" t="s">
        <v>16</v>
      </c>
      <c r="B10" s="8"/>
      <c r="C10" s="16">
        <v>379</v>
      </c>
      <c r="D10" s="16">
        <v>781.25199999999995</v>
      </c>
      <c r="E10" s="16">
        <v>9439</v>
      </c>
      <c r="F10" s="16">
        <f t="shared" si="0"/>
        <v>82.768513613730264</v>
      </c>
      <c r="G10" s="2"/>
      <c r="H10" s="2"/>
      <c r="I10" s="19"/>
    </row>
    <row r="11" spans="1:9" ht="13.5" customHeight="1" x14ac:dyDescent="0.3">
      <c r="A11" s="10" t="s">
        <v>14</v>
      </c>
      <c r="B11" s="10"/>
      <c r="C11" s="17">
        <v>27</v>
      </c>
      <c r="D11" s="17">
        <v>155.23400000000001</v>
      </c>
      <c r="E11" s="17">
        <v>1906</v>
      </c>
      <c r="F11" s="17">
        <f t="shared" si="0"/>
        <v>81.444910807974821</v>
      </c>
      <c r="G11" s="2"/>
      <c r="H11" s="2"/>
      <c r="I11" s="19"/>
    </row>
    <row r="12" spans="1:9" ht="13.5" customHeight="1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9" ht="13.5" customHeight="1" x14ac:dyDescent="0.3">
      <c r="A13" s="18" t="s">
        <v>37</v>
      </c>
      <c r="B13" s="2"/>
      <c r="C13" s="2"/>
      <c r="D13" s="2"/>
      <c r="E13" s="2"/>
      <c r="F13" s="2"/>
      <c r="G13" s="2"/>
      <c r="H13" s="2"/>
    </row>
    <row r="14" spans="1:9" ht="13.5" customHeight="1" x14ac:dyDescent="0.3">
      <c r="A14" s="2"/>
      <c r="B14" s="2"/>
      <c r="C14" s="2"/>
      <c r="D14" s="2"/>
      <c r="E14" s="2"/>
      <c r="F14" s="2"/>
      <c r="G14" s="2"/>
      <c r="H14" s="2"/>
    </row>
    <row r="15" spans="1:9" ht="13.5" customHeight="1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9" ht="13.5" customHeight="1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ht="13.5" customHeight="1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ht="13.5" customHeight="1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ht="13.5" customHeight="1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ht="13.5" customHeight="1" x14ac:dyDescent="0.3">
      <c r="A20" s="2" t="s">
        <v>41</v>
      </c>
    </row>
    <row r="21" spans="1:8" ht="13.5" customHeight="1" x14ac:dyDescent="0.3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0487-BD16-4775-BD42-B9A94A764546}">
  <dimension ref="A1:I20"/>
  <sheetViews>
    <sheetView showGridLines="0" workbookViewId="0">
      <selection activeCell="K30" sqref="K30"/>
    </sheetView>
  </sheetViews>
  <sheetFormatPr defaultRowHeight="14.4" x14ac:dyDescent="0.3"/>
  <sheetData>
    <row r="1" spans="1:9" x14ac:dyDescent="0.3">
      <c r="A1" s="14" t="s">
        <v>29</v>
      </c>
    </row>
    <row r="2" spans="1:9" ht="22.95" customHeight="1" x14ac:dyDescent="0.3">
      <c r="A2" s="5" t="s">
        <v>34</v>
      </c>
      <c r="B2" s="2"/>
      <c r="C2" s="2"/>
      <c r="D2" s="2"/>
      <c r="E2" s="2"/>
      <c r="F2" s="2"/>
      <c r="G2" s="2"/>
      <c r="H2" s="2"/>
    </row>
    <row r="3" spans="1:9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9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x14ac:dyDescent="0.3">
      <c r="A7" s="8" t="s">
        <v>13</v>
      </c>
      <c r="B7" s="8"/>
      <c r="C7" s="16">
        <v>322</v>
      </c>
      <c r="D7" s="16">
        <v>2058.0610000000001</v>
      </c>
      <c r="E7" s="16">
        <v>27100</v>
      </c>
      <c r="F7" s="16">
        <f>(D7*1000)/E7</f>
        <v>75.943210332103334</v>
      </c>
      <c r="G7" s="2"/>
      <c r="H7" s="2"/>
      <c r="I7" s="19"/>
    </row>
    <row r="8" spans="1:9" x14ac:dyDescent="0.3">
      <c r="A8" s="8" t="s">
        <v>14</v>
      </c>
      <c r="B8" s="8"/>
      <c r="C8" s="16">
        <v>389</v>
      </c>
      <c r="D8" s="16">
        <v>2855.9119999999998</v>
      </c>
      <c r="E8" s="16">
        <v>43192</v>
      </c>
      <c r="F8" s="16">
        <f t="shared" ref="F8:F11" si="0">(D8*1000)/E8</f>
        <v>66.121318762733836</v>
      </c>
      <c r="G8" s="2"/>
      <c r="H8" s="2"/>
      <c r="I8" s="19"/>
    </row>
    <row r="9" spans="1:9" ht="21.6" customHeight="1" x14ac:dyDescent="0.3">
      <c r="A9" s="1" t="s">
        <v>15</v>
      </c>
      <c r="B9" s="8"/>
      <c r="C9" s="15"/>
      <c r="D9" s="15"/>
      <c r="E9" s="15"/>
      <c r="F9" s="16"/>
      <c r="G9" s="2"/>
      <c r="H9" s="2"/>
      <c r="I9" s="19"/>
    </row>
    <row r="10" spans="1:9" x14ac:dyDescent="0.3">
      <c r="A10" s="8" t="s">
        <v>16</v>
      </c>
      <c r="B10" s="8"/>
      <c r="C10" s="16">
        <v>390</v>
      </c>
      <c r="D10" s="16">
        <v>837.98400000000004</v>
      </c>
      <c r="E10" s="16">
        <v>10161</v>
      </c>
      <c r="F10" s="16">
        <f t="shared" si="0"/>
        <v>82.470622970180102</v>
      </c>
      <c r="G10" s="2"/>
      <c r="H10" s="2"/>
      <c r="I10" s="19"/>
    </row>
    <row r="11" spans="1:9" x14ac:dyDescent="0.3">
      <c r="A11" s="10" t="s">
        <v>14</v>
      </c>
      <c r="B11" s="10"/>
      <c r="C11" s="17">
        <v>25</v>
      </c>
      <c r="D11" s="17">
        <v>122.43300000000001</v>
      </c>
      <c r="E11" s="17">
        <v>1612</v>
      </c>
      <c r="F11" s="17">
        <f t="shared" si="0"/>
        <v>75.950992555831263</v>
      </c>
      <c r="G11" s="2"/>
      <c r="H11" s="2"/>
      <c r="I11" s="19"/>
    </row>
    <row r="12" spans="1:9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9" x14ac:dyDescent="0.3">
      <c r="A13" s="18" t="s">
        <v>35</v>
      </c>
      <c r="B13" s="2"/>
      <c r="C13" s="2"/>
      <c r="D13" s="2"/>
      <c r="E13" s="2"/>
      <c r="F13" s="2"/>
      <c r="G13" s="2"/>
      <c r="H13" s="2"/>
    </row>
    <row r="14" spans="1:9" x14ac:dyDescent="0.3">
      <c r="A14" s="2"/>
      <c r="B14" s="2"/>
      <c r="C14" s="2"/>
      <c r="D14" s="2"/>
      <c r="E14" s="2"/>
      <c r="F14" s="2"/>
      <c r="G14" s="2"/>
      <c r="H14" s="2"/>
    </row>
    <row r="15" spans="1:9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9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x14ac:dyDescent="0.3">
      <c r="A20" s="2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FB2E-3E51-468B-82C6-BB87D1DD7A7F}">
  <dimension ref="A1:I20"/>
  <sheetViews>
    <sheetView showGridLines="0" workbookViewId="0">
      <selection activeCell="K30" sqref="K30"/>
    </sheetView>
  </sheetViews>
  <sheetFormatPr defaultRowHeight="14.4" x14ac:dyDescent="0.3"/>
  <sheetData>
    <row r="1" spans="1:9" x14ac:dyDescent="0.3">
      <c r="A1" s="14" t="s">
        <v>29</v>
      </c>
    </row>
    <row r="2" spans="1:9" ht="22.95" customHeight="1" x14ac:dyDescent="0.3">
      <c r="A2" s="5" t="s">
        <v>32</v>
      </c>
      <c r="B2" s="2"/>
      <c r="C2" s="2"/>
      <c r="D2" s="2"/>
      <c r="E2" s="2"/>
      <c r="F2" s="2"/>
      <c r="G2" s="2"/>
      <c r="H2" s="2"/>
    </row>
    <row r="3" spans="1:9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9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x14ac:dyDescent="0.3">
      <c r="A7" s="8" t="s">
        <v>13</v>
      </c>
      <c r="B7" s="8"/>
      <c r="C7" s="16">
        <v>335</v>
      </c>
      <c r="D7" s="16">
        <f>2155.645</f>
        <v>2155.645</v>
      </c>
      <c r="E7" s="16">
        <v>28211</v>
      </c>
      <c r="F7" s="16">
        <f>(D7*1000)/E7</f>
        <v>76.411506150083298</v>
      </c>
      <c r="G7" s="2"/>
      <c r="H7" s="2"/>
      <c r="I7" s="19"/>
    </row>
    <row r="8" spans="1:9" x14ac:dyDescent="0.3">
      <c r="A8" s="8" t="s">
        <v>14</v>
      </c>
      <c r="B8" s="8"/>
      <c r="C8" s="16">
        <v>388</v>
      </c>
      <c r="D8" s="16">
        <v>2668.3040000000001</v>
      </c>
      <c r="E8" s="16">
        <v>40534</v>
      </c>
      <c r="F8" s="16">
        <f t="shared" ref="F8:F11" si="0">(D8*1000)/E8</f>
        <v>65.828785710761338</v>
      </c>
      <c r="G8" s="2"/>
      <c r="H8" s="2"/>
      <c r="I8" s="19"/>
    </row>
    <row r="9" spans="1:9" ht="21.6" customHeight="1" x14ac:dyDescent="0.3">
      <c r="A9" s="1" t="s">
        <v>15</v>
      </c>
      <c r="B9" s="8"/>
      <c r="C9" s="15"/>
      <c r="D9" s="15"/>
      <c r="E9" s="15"/>
      <c r="F9" s="16"/>
      <c r="G9" s="2"/>
      <c r="H9" s="2"/>
      <c r="I9" s="19"/>
    </row>
    <row r="10" spans="1:9" x14ac:dyDescent="0.3">
      <c r="A10" s="8" t="s">
        <v>16</v>
      </c>
      <c r="B10" s="8"/>
      <c r="C10" s="16">
        <v>404</v>
      </c>
      <c r="D10" s="16">
        <v>820.96299999999997</v>
      </c>
      <c r="E10" s="16">
        <v>9894</v>
      </c>
      <c r="F10" s="16">
        <f t="shared" si="0"/>
        <v>82.975843945825758</v>
      </c>
      <c r="G10" s="2"/>
      <c r="H10" s="2"/>
      <c r="I10" s="19"/>
    </row>
    <row r="11" spans="1:9" x14ac:dyDescent="0.3">
      <c r="A11" s="10" t="s">
        <v>14</v>
      </c>
      <c r="B11" s="10"/>
      <c r="C11" s="17">
        <v>25</v>
      </c>
      <c r="D11" s="17">
        <v>109.172</v>
      </c>
      <c r="E11" s="17">
        <v>1445</v>
      </c>
      <c r="F11" s="17">
        <f t="shared" si="0"/>
        <v>75.5515570934256</v>
      </c>
      <c r="G11" s="2"/>
      <c r="H11" s="2"/>
      <c r="I11" s="19"/>
    </row>
    <row r="12" spans="1:9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9" x14ac:dyDescent="0.3">
      <c r="A13" s="18" t="s">
        <v>33</v>
      </c>
      <c r="B13" s="2"/>
      <c r="C13" s="2"/>
      <c r="D13" s="2"/>
      <c r="E13" s="2"/>
      <c r="F13" s="2"/>
      <c r="G13" s="2"/>
      <c r="H13" s="2"/>
    </row>
    <row r="14" spans="1:9" x14ac:dyDescent="0.3">
      <c r="A14" s="2"/>
      <c r="B14" s="2"/>
      <c r="C14" s="2"/>
      <c r="D14" s="2"/>
      <c r="E14" s="2"/>
      <c r="F14" s="2"/>
      <c r="G14" s="2"/>
      <c r="H14" s="2"/>
    </row>
    <row r="15" spans="1:9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9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x14ac:dyDescent="0.3">
      <c r="A20" s="2" t="s">
        <v>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DB68-E1E3-4D6D-8855-1D2C880C7665}">
  <dimension ref="A1:H20"/>
  <sheetViews>
    <sheetView showGridLines="0" workbookViewId="0">
      <selection activeCell="K30" sqref="K30"/>
    </sheetView>
  </sheetViews>
  <sheetFormatPr defaultRowHeight="14.4" x14ac:dyDescent="0.3"/>
  <sheetData>
    <row r="1" spans="1:8" x14ac:dyDescent="0.3">
      <c r="A1" s="14" t="s">
        <v>29</v>
      </c>
    </row>
    <row r="2" spans="1:8" ht="22.95" customHeight="1" x14ac:dyDescent="0.3">
      <c r="A2" s="5" t="s">
        <v>31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8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8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13</v>
      </c>
      <c r="B7" s="8"/>
      <c r="C7" s="16">
        <v>324</v>
      </c>
      <c r="D7" s="16">
        <f>2080.28</f>
        <v>2080.2800000000002</v>
      </c>
      <c r="E7" s="16">
        <v>27633</v>
      </c>
      <c r="F7" s="16">
        <f>(D7*1000)/E7</f>
        <v>75.282452140556586</v>
      </c>
      <c r="G7" s="2"/>
      <c r="H7" s="2"/>
    </row>
    <row r="8" spans="1:8" x14ac:dyDescent="0.3">
      <c r="A8" s="8" t="s">
        <v>14</v>
      </c>
      <c r="B8" s="8"/>
      <c r="C8" s="16">
        <v>392</v>
      </c>
      <c r="D8" s="16">
        <v>2675.1089999999999</v>
      </c>
      <c r="E8" s="16">
        <v>41163</v>
      </c>
      <c r="F8" s="16">
        <f t="shared" ref="F8:F11" si="0">(D8*1000)/E8</f>
        <v>64.988193280373153</v>
      </c>
      <c r="G8" s="2"/>
      <c r="H8" s="2"/>
    </row>
    <row r="9" spans="1:8" ht="21.6" customHeight="1" x14ac:dyDescent="0.3">
      <c r="A9" s="1" t="s">
        <v>15</v>
      </c>
      <c r="B9" s="8"/>
      <c r="C9" s="15"/>
      <c r="D9" s="15"/>
      <c r="E9" s="15"/>
      <c r="F9" s="15"/>
      <c r="G9" s="2"/>
      <c r="H9" s="2"/>
    </row>
    <row r="10" spans="1:8" x14ac:dyDescent="0.3">
      <c r="A10" s="8" t="s">
        <v>16</v>
      </c>
      <c r="B10" s="8"/>
      <c r="C10" s="16">
        <v>382</v>
      </c>
      <c r="D10" s="16">
        <v>789.63400000000001</v>
      </c>
      <c r="E10" s="16">
        <v>9201</v>
      </c>
      <c r="F10" s="16">
        <f t="shared" si="0"/>
        <v>85.820454298445824</v>
      </c>
      <c r="G10" s="2"/>
      <c r="H10" s="2"/>
    </row>
    <row r="11" spans="1:8" x14ac:dyDescent="0.3">
      <c r="A11" s="10" t="s">
        <v>14</v>
      </c>
      <c r="B11" s="10"/>
      <c r="C11" s="17">
        <v>28</v>
      </c>
      <c r="D11" s="17">
        <v>159.17400000000001</v>
      </c>
      <c r="E11" s="17">
        <v>1850</v>
      </c>
      <c r="F11" s="17">
        <f t="shared" si="0"/>
        <v>86.04</v>
      </c>
      <c r="G11" s="2"/>
      <c r="H11" s="2"/>
    </row>
    <row r="12" spans="1:8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8" x14ac:dyDescent="0.3">
      <c r="A13" s="18" t="s">
        <v>33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x14ac:dyDescent="0.3">
      <c r="A20" s="2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20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Åkerberg</dc:creator>
  <cp:lastModifiedBy>Gerd Lindqvist</cp:lastModifiedBy>
  <cp:lastPrinted>2017-11-08T13:37:23Z</cp:lastPrinted>
  <dcterms:created xsi:type="dcterms:W3CDTF">2017-11-08T08:06:39Z</dcterms:created>
  <dcterms:modified xsi:type="dcterms:W3CDTF">2026-02-03T06:53:58Z</dcterms:modified>
</cp:coreProperties>
</file>