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86FDCE74-8AD5-41A9-B506-42054CD1DAD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ciolog7a" sheetId="65" r:id="rId1"/>
    <sheet name="Sociolog7b" sheetId="64" r:id="rId2"/>
    <sheet name="Tabell" sheetId="59" r:id="rId3"/>
    <sheet name="ESRI_MAPINFO_SHEET" sheetId="66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59" l="1"/>
  <c r="I39" i="59" s="1"/>
  <c r="N39" i="59"/>
  <c r="O39" i="59" s="1"/>
  <c r="H38" i="59"/>
  <c r="I38" i="59" s="1"/>
  <c r="K38" i="59"/>
  <c r="L38" i="59"/>
  <c r="N38" i="59"/>
  <c r="O38" i="59" s="1"/>
  <c r="H37" i="59"/>
  <c r="K37" i="59" s="1"/>
  <c r="N37" i="59"/>
  <c r="O37" i="59" s="1"/>
  <c r="H36" i="59"/>
  <c r="J36" i="59" s="1"/>
  <c r="N36" i="59"/>
  <c r="P36" i="59" s="1"/>
  <c r="L39" i="59" l="1"/>
  <c r="J38" i="59"/>
  <c r="Q39" i="59"/>
  <c r="K39" i="59"/>
  <c r="J39" i="59"/>
  <c r="P39" i="59"/>
  <c r="J37" i="59"/>
  <c r="I37" i="59"/>
  <c r="Q38" i="59"/>
  <c r="P38" i="59"/>
  <c r="P37" i="59"/>
  <c r="Q37" i="59"/>
  <c r="L37" i="59"/>
  <c r="O36" i="59"/>
  <c r="I36" i="59"/>
  <c r="Q36" i="59"/>
  <c r="K36" i="59"/>
  <c r="L36" i="59"/>
  <c r="G35" i="59"/>
  <c r="H35" i="59"/>
  <c r="K35" i="59" s="1"/>
  <c r="J35" i="59"/>
  <c r="N35" i="59"/>
  <c r="P35" i="59" s="1"/>
  <c r="H34" i="59"/>
  <c r="I34" i="59" s="1"/>
  <c r="K34" i="59"/>
  <c r="N34" i="59"/>
  <c r="P34" i="59" s="1"/>
  <c r="L35" i="59" l="1"/>
  <c r="L34" i="59"/>
  <c r="Q35" i="59"/>
  <c r="O35" i="59"/>
  <c r="I35" i="59"/>
  <c r="Q34" i="59"/>
  <c r="O34" i="59"/>
  <c r="J34" i="59"/>
  <c r="H33" i="59"/>
  <c r="L33" i="59" s="1"/>
  <c r="N33" i="59"/>
  <c r="O33" i="59" s="1"/>
  <c r="Q33" i="59" l="1"/>
  <c r="P33" i="59"/>
  <c r="K33" i="59"/>
  <c r="J33" i="59"/>
  <c r="I33" i="59"/>
  <c r="G32" i="59"/>
  <c r="H32" i="59"/>
  <c r="I32" i="59" s="1"/>
  <c r="N32" i="59"/>
  <c r="P32" i="59" s="1"/>
  <c r="K32" i="59" l="1"/>
  <c r="J32" i="59"/>
  <c r="L32" i="59"/>
  <c r="O32" i="59"/>
  <c r="Q32" i="59"/>
  <c r="H31" i="59"/>
  <c r="J31" i="59" s="1"/>
  <c r="N31" i="59"/>
  <c r="Q31" i="59" s="1"/>
  <c r="O31" i="59" l="1"/>
  <c r="I31" i="59"/>
  <c r="P31" i="59"/>
  <c r="L31" i="59"/>
  <c r="K31" i="59"/>
  <c r="H30" i="59"/>
  <c r="J30" i="59" s="1"/>
  <c r="N30" i="59"/>
  <c r="P30" i="59" s="1"/>
  <c r="I30" i="59" l="1"/>
  <c r="L30" i="59"/>
  <c r="K30" i="59"/>
  <c r="O30" i="59"/>
  <c r="Q30" i="59"/>
  <c r="H29" i="59" l="1"/>
  <c r="I29" i="59" s="1"/>
  <c r="N29" i="59"/>
  <c r="O29" i="59" s="1"/>
  <c r="J29" i="59" l="1"/>
  <c r="L29" i="59"/>
  <c r="K29" i="59"/>
  <c r="Q29" i="59"/>
  <c r="P29" i="59"/>
  <c r="F68" i="59"/>
  <c r="F67" i="59"/>
  <c r="H28" i="59"/>
  <c r="I28" i="59" s="1"/>
  <c r="N28" i="59"/>
  <c r="P28" i="59" s="1"/>
  <c r="K28" i="59" l="1"/>
  <c r="L28" i="59"/>
  <c r="J28" i="59"/>
  <c r="O28" i="59"/>
  <c r="Q28" i="59"/>
  <c r="H27" i="59"/>
  <c r="K27" i="59" s="1"/>
  <c r="N27" i="59"/>
  <c r="O27" i="59" s="1"/>
  <c r="J27" i="59" l="1"/>
  <c r="P27" i="59"/>
  <c r="Q27" i="59"/>
  <c r="I27" i="59"/>
  <c r="L27" i="59"/>
  <c r="A47" i="59"/>
  <c r="N26" i="59"/>
  <c r="H26" i="59"/>
  <c r="I26" i="59" s="1"/>
  <c r="N25" i="59"/>
  <c r="Q25" i="59" s="1"/>
  <c r="H25" i="59"/>
  <c r="K25" i="59" s="1"/>
  <c r="G25" i="59"/>
  <c r="N24" i="59"/>
  <c r="O24" i="59" s="1"/>
  <c r="H24" i="59"/>
  <c r="J24" i="59" s="1"/>
  <c r="N23" i="59"/>
  <c r="H23" i="59"/>
  <c r="K23" i="59" s="1"/>
  <c r="N22" i="59"/>
  <c r="Q22" i="59" s="1"/>
  <c r="H22" i="59"/>
  <c r="J22" i="59" s="1"/>
  <c r="N21" i="59"/>
  <c r="P21" i="59" s="1"/>
  <c r="H21" i="59"/>
  <c r="N20" i="59"/>
  <c r="O20" i="59" s="1"/>
  <c r="H20" i="59"/>
  <c r="L20" i="59" s="1"/>
  <c r="N19" i="59"/>
  <c r="H19" i="59"/>
  <c r="L19" i="59" s="1"/>
  <c r="N18" i="59"/>
  <c r="Q18" i="59" s="1"/>
  <c r="H18" i="59"/>
  <c r="J18" i="59" s="1"/>
  <c r="N17" i="59"/>
  <c r="O17" i="59" s="1"/>
  <c r="H17" i="59"/>
  <c r="I17" i="59" s="1"/>
  <c r="N16" i="59"/>
  <c r="O16" i="59" s="1"/>
  <c r="H16" i="59"/>
  <c r="L16" i="59" s="1"/>
  <c r="N15" i="59"/>
  <c r="H15" i="59"/>
  <c r="G15" i="59"/>
  <c r="N14" i="59"/>
  <c r="Q14" i="59" s="1"/>
  <c r="H14" i="59"/>
  <c r="G14" i="59"/>
  <c r="N13" i="59"/>
  <c r="O13" i="59" s="1"/>
  <c r="H13" i="59"/>
  <c r="J13" i="59" s="1"/>
  <c r="G13" i="59"/>
  <c r="N12" i="59"/>
  <c r="H12" i="59"/>
  <c r="I12" i="59" s="1"/>
  <c r="G12" i="59"/>
  <c r="N11" i="59"/>
  <c r="Q11" i="59" s="1"/>
  <c r="H11" i="59"/>
  <c r="G11" i="59"/>
  <c r="N10" i="59"/>
  <c r="P10" i="59" s="1"/>
  <c r="H10" i="59"/>
  <c r="J10" i="59" s="1"/>
  <c r="G10" i="59"/>
  <c r="N9" i="59"/>
  <c r="Q9" i="59" s="1"/>
  <c r="H9" i="59"/>
  <c r="J9" i="59" s="1"/>
  <c r="G9" i="59"/>
  <c r="N8" i="59"/>
  <c r="Q8" i="59" s="1"/>
  <c r="G8" i="59"/>
  <c r="B8" i="59"/>
  <c r="H8" i="59" s="1"/>
  <c r="K8" i="59" s="1"/>
  <c r="N7" i="59"/>
  <c r="G7" i="59"/>
  <c r="B7" i="59"/>
  <c r="H7" i="59" s="1"/>
  <c r="I7" i="59" s="1"/>
  <c r="N6" i="59"/>
  <c r="Q6" i="59" s="1"/>
  <c r="G6" i="59"/>
  <c r="B6" i="59"/>
  <c r="H6" i="59" s="1"/>
  <c r="N5" i="59"/>
  <c r="H5" i="59"/>
  <c r="I5" i="59" s="1"/>
  <c r="N4" i="59"/>
  <c r="Q4" i="59" s="1"/>
  <c r="H4" i="59"/>
  <c r="A4" i="59"/>
  <c r="N3" i="59"/>
  <c r="O3" i="59" s="1"/>
  <c r="H3" i="59"/>
  <c r="L12" i="59" l="1"/>
  <c r="L14" i="59"/>
  <c r="L25" i="59"/>
  <c r="L15" i="59"/>
  <c r="L23" i="59"/>
  <c r="A5" i="59"/>
  <c r="A6" i="59" s="1"/>
  <c r="A7" i="59" s="1"/>
  <c r="A8" i="59" s="1"/>
  <c r="K18" i="59"/>
  <c r="P3" i="59"/>
  <c r="L5" i="59"/>
  <c r="L7" i="59"/>
  <c r="L9" i="59"/>
  <c r="L11" i="59"/>
  <c r="I15" i="59"/>
  <c r="K15" i="59"/>
  <c r="K16" i="59"/>
  <c r="L18" i="59"/>
  <c r="Q3" i="59"/>
  <c r="J15" i="59"/>
  <c r="P13" i="59"/>
  <c r="K22" i="59"/>
  <c r="J7" i="59"/>
  <c r="O8" i="59"/>
  <c r="J12" i="59"/>
  <c r="Q13" i="59"/>
  <c r="P16" i="59"/>
  <c r="L22" i="59"/>
  <c r="K7" i="59"/>
  <c r="P8" i="59"/>
  <c r="K12" i="59"/>
  <c r="Q16" i="59"/>
  <c r="P20" i="59"/>
  <c r="I24" i="59"/>
  <c r="Q10" i="59"/>
  <c r="I19" i="59"/>
  <c r="Q20" i="59"/>
  <c r="O6" i="59"/>
  <c r="J19" i="59"/>
  <c r="I23" i="59"/>
  <c r="J26" i="59"/>
  <c r="J5" i="59"/>
  <c r="P6" i="59"/>
  <c r="I16" i="59"/>
  <c r="K19" i="59"/>
  <c r="J23" i="59"/>
  <c r="P24" i="59"/>
  <c r="K26" i="59"/>
  <c r="K5" i="59"/>
  <c r="K9" i="59"/>
  <c r="J16" i="59"/>
  <c r="Q21" i="59"/>
  <c r="Q24" i="59"/>
  <c r="L26" i="59"/>
  <c r="K6" i="59"/>
  <c r="J6" i="59"/>
  <c r="I6" i="59"/>
  <c r="Q26" i="59"/>
  <c r="P26" i="59"/>
  <c r="O26" i="59"/>
  <c r="L3" i="59"/>
  <c r="K3" i="59"/>
  <c r="I8" i="59"/>
  <c r="I10" i="59"/>
  <c r="K11" i="59"/>
  <c r="J11" i="59"/>
  <c r="I13" i="59"/>
  <c r="J3" i="59"/>
  <c r="Q5" i="59"/>
  <c r="P5" i="59"/>
  <c r="K10" i="59"/>
  <c r="K13" i="59"/>
  <c r="P17" i="59"/>
  <c r="P18" i="59"/>
  <c r="L21" i="59"/>
  <c r="K21" i="59"/>
  <c r="J21" i="59"/>
  <c r="P25" i="59"/>
  <c r="O4" i="59"/>
  <c r="O5" i="59"/>
  <c r="Q7" i="59"/>
  <c r="P7" i="59"/>
  <c r="L10" i="59"/>
  <c r="O11" i="59"/>
  <c r="O14" i="59"/>
  <c r="Q17" i="59"/>
  <c r="I20" i="59"/>
  <c r="I21" i="59"/>
  <c r="P4" i="59"/>
  <c r="O7" i="59"/>
  <c r="O9" i="59"/>
  <c r="P11" i="59"/>
  <c r="Q12" i="59"/>
  <c r="P12" i="59"/>
  <c r="P14" i="59"/>
  <c r="Q15" i="59"/>
  <c r="P15" i="59"/>
  <c r="O15" i="59"/>
  <c r="J20" i="59"/>
  <c r="Q23" i="59"/>
  <c r="P23" i="59"/>
  <c r="O23" i="59"/>
  <c r="L6" i="59"/>
  <c r="P9" i="59"/>
  <c r="O12" i="59"/>
  <c r="K20" i="59"/>
  <c r="O21" i="59"/>
  <c r="O22" i="59"/>
  <c r="L8" i="59"/>
  <c r="L13" i="59"/>
  <c r="L17" i="59"/>
  <c r="K17" i="59"/>
  <c r="J17" i="59"/>
  <c r="P22" i="59"/>
  <c r="L24" i="59"/>
  <c r="K24" i="59"/>
  <c r="K4" i="59"/>
  <c r="J4" i="59"/>
  <c r="I4" i="59"/>
  <c r="K14" i="59"/>
  <c r="J14" i="59"/>
  <c r="I14" i="59"/>
  <c r="Q19" i="59"/>
  <c r="P19" i="59"/>
  <c r="O19" i="59"/>
  <c r="I3" i="59"/>
  <c r="L4" i="59"/>
  <c r="J8" i="59"/>
  <c r="I11" i="59"/>
  <c r="O18" i="59"/>
  <c r="O25" i="59"/>
  <c r="A48" i="59"/>
  <c r="A49" i="59" s="1"/>
  <c r="A50" i="59" s="1"/>
  <c r="A51" i="59" s="1"/>
  <c r="A52" i="59" s="1"/>
  <c r="A53" i="59" s="1"/>
  <c r="A54" i="59" s="1"/>
  <c r="A55" i="59" s="1"/>
  <c r="A56" i="59" s="1"/>
  <c r="A57" i="59" s="1"/>
  <c r="A58" i="59" s="1"/>
  <c r="A59" i="59" s="1"/>
  <c r="A60" i="59" s="1"/>
  <c r="A61" i="59" s="1"/>
  <c r="A62" i="59" s="1"/>
  <c r="A63" i="59" s="1"/>
  <c r="A64" i="59" s="1"/>
  <c r="A65" i="59" s="1"/>
  <c r="A66" i="59" s="1"/>
  <c r="A67" i="59" s="1"/>
  <c r="A68" i="59" s="1"/>
  <c r="A69" i="59" s="1"/>
  <c r="A70" i="59" s="1"/>
  <c r="A71" i="59" s="1"/>
  <c r="A72" i="59" s="1"/>
  <c r="A73" i="59" s="1"/>
  <c r="A74" i="59" s="1"/>
  <c r="A75" i="59" s="1"/>
  <c r="A76" i="59" s="1"/>
  <c r="A77" i="59" s="1"/>
  <c r="A78" i="59" s="1"/>
  <c r="A79" i="59" s="1"/>
  <c r="I25" i="59"/>
  <c r="I9" i="59"/>
  <c r="O10" i="59"/>
  <c r="I18" i="59"/>
  <c r="I22" i="59"/>
  <c r="J25" i="59"/>
  <c r="A44" i="59" l="1"/>
  <c r="A9" i="59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1" i="5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ÅSUB</author>
  </authors>
  <commentList>
    <comment ref="G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ÅSUB:</t>
        </r>
        <r>
          <rPr>
            <sz val="8"/>
            <color indexed="81"/>
            <rFont val="Tahoma"/>
            <family val="2"/>
          </rPr>
          <t xml:space="preserve">
Studerande
Beväringar
Övriga</t>
        </r>
      </text>
    </comment>
  </commentList>
</comments>
</file>

<file path=xl/sharedStrings.xml><?xml version="1.0" encoding="utf-8"?>
<sst xmlns="http://schemas.openxmlformats.org/spreadsheetml/2006/main" count="26" uniqueCount="22">
  <si>
    <t>År</t>
  </si>
  <si>
    <t>Sysselsatta</t>
  </si>
  <si>
    <t>Arbetslösa</t>
  </si>
  <si>
    <t>Pensionärer</t>
  </si>
  <si>
    <t>Övriga</t>
  </si>
  <si>
    <t>100 Syss.</t>
  </si>
  <si>
    <t>Källa: ÅSUB, Statistikcentralen</t>
  </si>
  <si>
    <t>Pensionärer/100 syss.</t>
  </si>
  <si>
    <t>Arbetslösa/100 syss.</t>
  </si>
  <si>
    <t>Övriga/100 syss.</t>
  </si>
  <si>
    <t>100 Bef.</t>
  </si>
  <si>
    <t>Pensionärer/100 bef.</t>
  </si>
  <si>
    <t>Arbetslösa/100 bef.</t>
  </si>
  <si>
    <t>Finland/100 syss.</t>
  </si>
  <si>
    <t>Studerande, skolelever</t>
  </si>
  <si>
    <t>Beväringar, civiltjänstepliktiga</t>
  </si>
  <si>
    <t>Övriga personer utanför arbetskraften</t>
  </si>
  <si>
    <t>Befolkning 15–64</t>
  </si>
  <si>
    <t>0–14 år</t>
  </si>
  <si>
    <t>0–14 år/100 syss.</t>
  </si>
  <si>
    <t>0–14 år/100 bef.</t>
  </si>
  <si>
    <t>0–14 -åringar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</si>
</sst>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0"/>
      </left>
      <right style="thin">
        <color indexed="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17" fontId="4" fillId="0" borderId="1" xfId="0" applyNumberFormat="1" applyFont="1" applyBorder="1" applyAlignment="1" applyProtection="1">
      <alignment vertical="top"/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3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164" fontId="6" fillId="0" borderId="0" xfId="0" applyNumberFormat="1" applyFont="1"/>
    <xf numFmtId="164" fontId="6" fillId="2" borderId="0" xfId="0" applyNumberFormat="1" applyFont="1" applyFill="1"/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Ekonomisk försörjningskvot år 1987–2023 (icke-arbetande per 100 sysselsatta)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576824368761529E-2"/>
          <c:y val="0.13333940145621734"/>
          <c:w val="0.82874465635817074"/>
          <c:h val="0.6660215293916305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Tabell!$G$45</c:f>
              <c:strCache>
                <c:ptCount val="1"/>
                <c:pt idx="0">
                  <c:v>Övriga personer utanför arbetskraften</c:v>
                </c:pt>
              </c:strCache>
            </c:strRef>
          </c:tx>
          <c:spPr>
            <a:ln w="15875">
              <a:solidFill>
                <a:schemeClr val="bg1"/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Tabell!$G$46:$G$79</c:f>
              <c:numCache>
                <c:formatCode>#,##0</c:formatCode>
                <c:ptCount val="34"/>
                <c:pt idx="0">
                  <c:v>1412</c:v>
                </c:pt>
                <c:pt idx="1">
                  <c:v>1503</c:v>
                </c:pt>
                <c:pt idx="2">
                  <c:v>1593</c:v>
                </c:pt>
                <c:pt idx="3">
                  <c:v>1244</c:v>
                </c:pt>
                <c:pt idx="4">
                  <c:v>1278</c:v>
                </c:pt>
                <c:pt idx="5">
                  <c:v>1256</c:v>
                </c:pt>
                <c:pt idx="6">
                  <c:v>1162</c:v>
                </c:pt>
                <c:pt idx="7">
                  <c:v>1407</c:v>
                </c:pt>
                <c:pt idx="8">
                  <c:v>1602</c:v>
                </c:pt>
                <c:pt idx="9">
                  <c:v>1386</c:v>
                </c:pt>
                <c:pt idx="10">
                  <c:v>1275</c:v>
                </c:pt>
                <c:pt idx="11">
                  <c:v>1218</c:v>
                </c:pt>
                <c:pt idx="12">
                  <c:v>1260</c:v>
                </c:pt>
                <c:pt idx="13">
                  <c:v>1334</c:v>
                </c:pt>
                <c:pt idx="14">
                  <c:v>1421</c:v>
                </c:pt>
                <c:pt idx="15">
                  <c:v>1424</c:v>
                </c:pt>
                <c:pt idx="16">
                  <c:v>1392</c:v>
                </c:pt>
                <c:pt idx="17">
                  <c:v>1423</c:v>
                </c:pt>
                <c:pt idx="18">
                  <c:v>1391</c:v>
                </c:pt>
                <c:pt idx="19">
                  <c:v>1528</c:v>
                </c:pt>
                <c:pt idx="20">
                  <c:v>1636</c:v>
                </c:pt>
                <c:pt idx="21">
                  <c:v>1570</c:v>
                </c:pt>
                <c:pt idx="22">
                  <c:v>1584</c:v>
                </c:pt>
                <c:pt idx="23">
                  <c:v>1567</c:v>
                </c:pt>
                <c:pt idx="24">
                  <c:v>1134</c:v>
                </c:pt>
                <c:pt idx="25">
                  <c:v>1153</c:v>
                </c:pt>
                <c:pt idx="26">
                  <c:v>1160</c:v>
                </c:pt>
                <c:pt idx="27">
                  <c:v>1117</c:v>
                </c:pt>
                <c:pt idx="28">
                  <c:v>1161</c:v>
                </c:pt>
                <c:pt idx="29">
                  <c:v>1197</c:v>
                </c:pt>
                <c:pt idx="30">
                  <c:v>1253</c:v>
                </c:pt>
                <c:pt idx="31">
                  <c:v>1456</c:v>
                </c:pt>
                <c:pt idx="32">
                  <c:v>1334</c:v>
                </c:pt>
                <c:pt idx="33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ED2-8A1F-70781E6D8D68}"/>
            </c:ext>
          </c:extLst>
        </c:ser>
        <c:ser>
          <c:idx val="4"/>
          <c:order val="2"/>
          <c:tx>
            <c:strRef>
              <c:f>Tabell!$F$45</c:f>
              <c:strCache>
                <c:ptCount val="1"/>
                <c:pt idx="0">
                  <c:v>Pensionärer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Tabell!$F$46:$F$79</c:f>
              <c:numCache>
                <c:formatCode>#,##0</c:formatCode>
                <c:ptCount val="34"/>
                <c:pt idx="0">
                  <c:v>4918</c:v>
                </c:pt>
                <c:pt idx="1">
                  <c:v>4970</c:v>
                </c:pt>
                <c:pt idx="2">
                  <c:v>4996</c:v>
                </c:pt>
                <c:pt idx="3">
                  <c:v>5137</c:v>
                </c:pt>
                <c:pt idx="4">
                  <c:v>5178</c:v>
                </c:pt>
                <c:pt idx="5">
                  <c:v>5217</c:v>
                </c:pt>
                <c:pt idx="6">
                  <c:v>5236</c:v>
                </c:pt>
                <c:pt idx="7">
                  <c:v>5163</c:v>
                </c:pt>
                <c:pt idx="8">
                  <c:v>5172</c:v>
                </c:pt>
                <c:pt idx="9">
                  <c:v>5153</c:v>
                </c:pt>
                <c:pt idx="10">
                  <c:v>5190</c:v>
                </c:pt>
                <c:pt idx="11">
                  <c:v>5278</c:v>
                </c:pt>
                <c:pt idx="12">
                  <c:v>5332</c:v>
                </c:pt>
                <c:pt idx="13">
                  <c:v>5375</c:v>
                </c:pt>
                <c:pt idx="14">
                  <c:v>5410</c:v>
                </c:pt>
                <c:pt idx="15">
                  <c:v>5504</c:v>
                </c:pt>
                <c:pt idx="16">
                  <c:v>5544</c:v>
                </c:pt>
                <c:pt idx="17">
                  <c:v>5623</c:v>
                </c:pt>
                <c:pt idx="18">
                  <c:v>5684</c:v>
                </c:pt>
                <c:pt idx="19">
                  <c:v>5858</c:v>
                </c:pt>
                <c:pt idx="20">
                  <c:v>5988</c:v>
                </c:pt>
                <c:pt idx="21">
                  <c:v>6143</c:v>
                </c:pt>
                <c:pt idx="22">
                  <c:v>6225</c:v>
                </c:pt>
                <c:pt idx="23">
                  <c:v>6357</c:v>
                </c:pt>
                <c:pt idx="24">
                  <c:v>6463</c:v>
                </c:pt>
                <c:pt idx="25">
                  <c:v>6586</c:v>
                </c:pt>
                <c:pt idx="26">
                  <c:v>6686</c:v>
                </c:pt>
                <c:pt idx="27">
                  <c:v>6873</c:v>
                </c:pt>
                <c:pt idx="28">
                  <c:v>6930</c:v>
                </c:pt>
                <c:pt idx="29">
                  <c:v>7063</c:v>
                </c:pt>
                <c:pt idx="30">
                  <c:v>7104</c:v>
                </c:pt>
                <c:pt idx="31">
                  <c:v>7338</c:v>
                </c:pt>
                <c:pt idx="32">
                  <c:v>7395</c:v>
                </c:pt>
                <c:pt idx="33">
                  <c:v>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B-4ED2-8A1F-70781E6D8D68}"/>
            </c:ext>
          </c:extLst>
        </c:ser>
        <c:ser>
          <c:idx val="3"/>
          <c:order val="3"/>
          <c:tx>
            <c:strRef>
              <c:f>Tabell!$E$45</c:f>
              <c:strCache>
                <c:ptCount val="1"/>
                <c:pt idx="0">
                  <c:v>Beväringar, civiltjänstepliktiga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Tabell!$E$46:$E$79</c:f>
              <c:numCache>
                <c:formatCode>#,##0</c:formatCode>
                <c:ptCount val="34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8</c:v>
                </c:pt>
                <c:pt idx="30">
                  <c:v>11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2B-4ED2-8A1F-70781E6D8D68}"/>
            </c:ext>
          </c:extLst>
        </c:ser>
        <c:ser>
          <c:idx val="2"/>
          <c:order val="4"/>
          <c:tx>
            <c:strRef>
              <c:f>Tabell!$D$45</c:f>
              <c:strCache>
                <c:ptCount val="1"/>
                <c:pt idx="0">
                  <c:v>Studerande, skolelever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Tabell!$D$46:$D$79</c:f>
              <c:numCache>
                <c:formatCode>#,##0</c:formatCode>
                <c:ptCount val="34"/>
                <c:pt idx="0">
                  <c:v>1137</c:v>
                </c:pt>
                <c:pt idx="1">
                  <c:v>1148</c:v>
                </c:pt>
                <c:pt idx="2">
                  <c:v>1189</c:v>
                </c:pt>
                <c:pt idx="3">
                  <c:v>1419</c:v>
                </c:pt>
                <c:pt idx="4">
                  <c:v>1466</c:v>
                </c:pt>
                <c:pt idx="5">
                  <c:v>1630</c:v>
                </c:pt>
                <c:pt idx="6">
                  <c:v>1620</c:v>
                </c:pt>
                <c:pt idx="7">
                  <c:v>1466</c:v>
                </c:pt>
                <c:pt idx="8">
                  <c:v>1054</c:v>
                </c:pt>
                <c:pt idx="9">
                  <c:v>1324</c:v>
                </c:pt>
                <c:pt idx="10">
                  <c:v>1315</c:v>
                </c:pt>
                <c:pt idx="11">
                  <c:v>1321</c:v>
                </c:pt>
                <c:pt idx="12">
                  <c:v>1329</c:v>
                </c:pt>
                <c:pt idx="13">
                  <c:v>1486</c:v>
                </c:pt>
                <c:pt idx="14">
                  <c:v>1517</c:v>
                </c:pt>
                <c:pt idx="15">
                  <c:v>1633</c:v>
                </c:pt>
                <c:pt idx="16">
                  <c:v>1586</c:v>
                </c:pt>
                <c:pt idx="17">
                  <c:v>1609</c:v>
                </c:pt>
                <c:pt idx="18">
                  <c:v>1506</c:v>
                </c:pt>
                <c:pt idx="19">
                  <c:v>1559</c:v>
                </c:pt>
                <c:pt idx="20">
                  <c:v>1666</c:v>
                </c:pt>
                <c:pt idx="21">
                  <c:v>1567</c:v>
                </c:pt>
                <c:pt idx="22">
                  <c:v>1543</c:v>
                </c:pt>
                <c:pt idx="23">
                  <c:v>1567</c:v>
                </c:pt>
                <c:pt idx="24">
                  <c:v>1473</c:v>
                </c:pt>
                <c:pt idx="25">
                  <c:v>1457</c:v>
                </c:pt>
                <c:pt idx="26">
                  <c:v>1436</c:v>
                </c:pt>
                <c:pt idx="27">
                  <c:v>1339</c:v>
                </c:pt>
                <c:pt idx="28">
                  <c:v>1322</c:v>
                </c:pt>
                <c:pt idx="29">
                  <c:v>1559</c:v>
                </c:pt>
                <c:pt idx="30">
                  <c:v>1694</c:v>
                </c:pt>
                <c:pt idx="31">
                  <c:v>1642</c:v>
                </c:pt>
                <c:pt idx="32">
                  <c:v>1615</c:v>
                </c:pt>
                <c:pt idx="33">
                  <c:v>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2B-4ED2-8A1F-70781E6D8D68}"/>
            </c:ext>
          </c:extLst>
        </c:ser>
        <c:ser>
          <c:idx val="1"/>
          <c:order val="5"/>
          <c:tx>
            <c:strRef>
              <c:f>Tabell!$C$45</c:f>
              <c:strCache>
                <c:ptCount val="1"/>
                <c:pt idx="0">
                  <c:v>0–14 -åringar</c:v>
                </c:pt>
              </c:strCache>
            </c:strRef>
          </c:tx>
          <c:spPr>
            <a:ln w="19050">
              <a:solidFill>
                <a:schemeClr val="bg1">
                  <a:lumMod val="95000"/>
                </a:schemeClr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Tabell!$C$46:$C$79</c:f>
              <c:numCache>
                <c:formatCode>#,##0</c:formatCode>
                <c:ptCount val="34"/>
                <c:pt idx="0">
                  <c:v>4487</c:v>
                </c:pt>
                <c:pt idx="1">
                  <c:v>4521</c:v>
                </c:pt>
                <c:pt idx="2">
                  <c:v>4600</c:v>
                </c:pt>
                <c:pt idx="3">
                  <c:v>4663</c:v>
                </c:pt>
                <c:pt idx="4">
                  <c:v>4716</c:v>
                </c:pt>
                <c:pt idx="5">
                  <c:v>4723</c:v>
                </c:pt>
                <c:pt idx="6">
                  <c:v>4741</c:v>
                </c:pt>
                <c:pt idx="7">
                  <c:v>4758</c:v>
                </c:pt>
                <c:pt idx="8">
                  <c:v>4778</c:v>
                </c:pt>
                <c:pt idx="9">
                  <c:v>4796</c:v>
                </c:pt>
                <c:pt idx="10">
                  <c:v>4791</c:v>
                </c:pt>
                <c:pt idx="11">
                  <c:v>4800</c:v>
                </c:pt>
                <c:pt idx="12">
                  <c:v>4804</c:v>
                </c:pt>
                <c:pt idx="13">
                  <c:v>4727</c:v>
                </c:pt>
                <c:pt idx="14">
                  <c:v>4709</c:v>
                </c:pt>
                <c:pt idx="15">
                  <c:v>4632</c:v>
                </c:pt>
                <c:pt idx="16">
                  <c:v>4644</c:v>
                </c:pt>
                <c:pt idx="17">
                  <c:v>4617</c:v>
                </c:pt>
                <c:pt idx="18">
                  <c:v>4625</c:v>
                </c:pt>
                <c:pt idx="19">
                  <c:v>4634</c:v>
                </c:pt>
                <c:pt idx="20">
                  <c:v>4582</c:v>
                </c:pt>
                <c:pt idx="21">
                  <c:v>4645</c:v>
                </c:pt>
                <c:pt idx="22">
                  <c:v>4665</c:v>
                </c:pt>
                <c:pt idx="23">
                  <c:v>4658</c:v>
                </c:pt>
                <c:pt idx="24">
                  <c:v>4696</c:v>
                </c:pt>
                <c:pt idx="25">
                  <c:v>4691</c:v>
                </c:pt>
                <c:pt idx="26">
                  <c:v>4779</c:v>
                </c:pt>
                <c:pt idx="27">
                  <c:v>4842</c:v>
                </c:pt>
                <c:pt idx="28">
                  <c:v>4953</c:v>
                </c:pt>
                <c:pt idx="29">
                  <c:v>4942</c:v>
                </c:pt>
                <c:pt idx="30">
                  <c:v>4974</c:v>
                </c:pt>
                <c:pt idx="31">
                  <c:v>4985</c:v>
                </c:pt>
                <c:pt idx="32">
                  <c:v>4921</c:v>
                </c:pt>
                <c:pt idx="33">
                  <c:v>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2B-4ED2-8A1F-70781E6D8D68}"/>
            </c:ext>
          </c:extLst>
        </c:ser>
        <c:ser>
          <c:idx val="0"/>
          <c:order val="6"/>
          <c:tx>
            <c:strRef>
              <c:f>Tabell!$B$45</c:f>
              <c:strCache>
                <c:ptCount val="1"/>
                <c:pt idx="0">
                  <c:v>Arbetslösa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Tabell!$B$46:$B$79</c:f>
              <c:numCache>
                <c:formatCode>#,##0</c:formatCode>
                <c:ptCount val="34"/>
                <c:pt idx="0">
                  <c:v>236</c:v>
                </c:pt>
                <c:pt idx="1">
                  <c:v>469</c:v>
                </c:pt>
                <c:pt idx="2">
                  <c:v>783</c:v>
                </c:pt>
                <c:pt idx="3">
                  <c:v>1055</c:v>
                </c:pt>
                <c:pt idx="4">
                  <c:v>1106</c:v>
                </c:pt>
                <c:pt idx="5">
                  <c:v>877</c:v>
                </c:pt>
                <c:pt idx="6">
                  <c:v>844</c:v>
                </c:pt>
                <c:pt idx="7">
                  <c:v>561</c:v>
                </c:pt>
                <c:pt idx="8">
                  <c:v>407</c:v>
                </c:pt>
                <c:pt idx="9">
                  <c:v>313</c:v>
                </c:pt>
                <c:pt idx="10">
                  <c:v>269</c:v>
                </c:pt>
                <c:pt idx="11">
                  <c:v>263</c:v>
                </c:pt>
                <c:pt idx="12">
                  <c:v>255</c:v>
                </c:pt>
                <c:pt idx="13">
                  <c:v>314</c:v>
                </c:pt>
                <c:pt idx="14">
                  <c:v>355</c:v>
                </c:pt>
                <c:pt idx="15">
                  <c:v>333</c:v>
                </c:pt>
                <c:pt idx="16">
                  <c:v>334</c:v>
                </c:pt>
                <c:pt idx="17">
                  <c:v>310</c:v>
                </c:pt>
                <c:pt idx="18">
                  <c:v>287</c:v>
                </c:pt>
                <c:pt idx="19">
                  <c:v>461</c:v>
                </c:pt>
                <c:pt idx="20">
                  <c:v>446</c:v>
                </c:pt>
                <c:pt idx="21">
                  <c:v>422</c:v>
                </c:pt>
                <c:pt idx="22">
                  <c:v>546</c:v>
                </c:pt>
                <c:pt idx="23">
                  <c:v>583</c:v>
                </c:pt>
                <c:pt idx="24">
                  <c:v>652</c:v>
                </c:pt>
                <c:pt idx="25">
                  <c:v>623</c:v>
                </c:pt>
                <c:pt idx="26">
                  <c:v>552</c:v>
                </c:pt>
                <c:pt idx="27">
                  <c:v>573</c:v>
                </c:pt>
                <c:pt idx="28">
                  <c:v>548</c:v>
                </c:pt>
                <c:pt idx="29">
                  <c:v>574</c:v>
                </c:pt>
                <c:pt idx="30">
                  <c:v>1404</c:v>
                </c:pt>
                <c:pt idx="31">
                  <c:v>797</c:v>
                </c:pt>
                <c:pt idx="32">
                  <c:v>648</c:v>
                </c:pt>
                <c:pt idx="33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2B-4ED2-8A1F-70781E6D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363584"/>
        <c:axId val="67365504"/>
      </c:barChart>
      <c:lineChart>
        <c:grouping val="standard"/>
        <c:varyColors val="0"/>
        <c:ser>
          <c:idx val="6"/>
          <c:order val="0"/>
          <c:tx>
            <c:strRef>
              <c:f>Tabell!$H$45</c:f>
              <c:strCache>
                <c:ptCount val="1"/>
                <c:pt idx="0">
                  <c:v>Sysselsatta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Tabell!$A$46:$A$79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Tabell!$H$46:$H$79</c:f>
              <c:numCache>
                <c:formatCode>#,##0</c:formatCode>
                <c:ptCount val="34"/>
                <c:pt idx="0">
                  <c:v>12407</c:v>
                </c:pt>
                <c:pt idx="1">
                  <c:v>12227</c:v>
                </c:pt>
                <c:pt idx="2">
                  <c:v>11827</c:v>
                </c:pt>
                <c:pt idx="3">
                  <c:v>11580</c:v>
                </c:pt>
                <c:pt idx="4">
                  <c:v>11407</c:v>
                </c:pt>
                <c:pt idx="5">
                  <c:v>11494</c:v>
                </c:pt>
                <c:pt idx="6">
                  <c:v>11652</c:v>
                </c:pt>
                <c:pt idx="7">
                  <c:v>12034</c:v>
                </c:pt>
                <c:pt idx="8">
                  <c:v>12606</c:v>
                </c:pt>
                <c:pt idx="9">
                  <c:v>12733</c:v>
                </c:pt>
                <c:pt idx="10">
                  <c:v>12932</c:v>
                </c:pt>
                <c:pt idx="11">
                  <c:v>13125</c:v>
                </c:pt>
                <c:pt idx="12">
                  <c:v>13269</c:v>
                </c:pt>
                <c:pt idx="13">
                  <c:v>13107</c:v>
                </c:pt>
                <c:pt idx="14">
                  <c:v>13114</c:v>
                </c:pt>
                <c:pt idx="15">
                  <c:v>13235</c:v>
                </c:pt>
                <c:pt idx="16">
                  <c:v>13414</c:v>
                </c:pt>
                <c:pt idx="17">
                  <c:v>13564</c:v>
                </c:pt>
                <c:pt idx="18">
                  <c:v>13960</c:v>
                </c:pt>
                <c:pt idx="19">
                  <c:v>13687</c:v>
                </c:pt>
                <c:pt idx="20">
                  <c:v>13686</c:v>
                </c:pt>
                <c:pt idx="21">
                  <c:v>14000</c:v>
                </c:pt>
                <c:pt idx="22">
                  <c:v>13931</c:v>
                </c:pt>
                <c:pt idx="23">
                  <c:v>13928</c:v>
                </c:pt>
                <c:pt idx="24">
                  <c:v>14489</c:v>
                </c:pt>
                <c:pt idx="25">
                  <c:v>14471</c:v>
                </c:pt>
                <c:pt idx="26">
                  <c:v>14598</c:v>
                </c:pt>
                <c:pt idx="27">
                  <c:v>14745</c:v>
                </c:pt>
                <c:pt idx="28">
                  <c:v>14873</c:v>
                </c:pt>
                <c:pt idx="29">
                  <c:v>14541</c:v>
                </c:pt>
                <c:pt idx="30">
                  <c:v>13689</c:v>
                </c:pt>
                <c:pt idx="31">
                  <c:v>14119</c:v>
                </c:pt>
                <c:pt idx="32">
                  <c:v>14439</c:v>
                </c:pt>
                <c:pt idx="33">
                  <c:v>14423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2B-4ED2-8A1F-70781E6D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4624"/>
        <c:axId val="67381504"/>
      </c:lineChart>
      <c:catAx>
        <c:axId val="6736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365504"/>
        <c:crosses val="autoZero"/>
        <c:auto val="1"/>
        <c:lblAlgn val="ctr"/>
        <c:lblOffset val="100"/>
        <c:tickLblSkip val="2"/>
        <c:noMultiLvlLbl val="0"/>
      </c:catAx>
      <c:valAx>
        <c:axId val="67365504"/>
        <c:scaling>
          <c:orientation val="minMax"/>
          <c:max val="18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657244502894494E-3"/>
              <c:y val="8.044778121454525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7363584"/>
        <c:crosses val="autoZero"/>
        <c:crossBetween val="between"/>
        <c:majorUnit val="2000"/>
        <c:minorUnit val="400"/>
      </c:valAx>
      <c:valAx>
        <c:axId val="67381504"/>
        <c:scaling>
          <c:orientation val="minMax"/>
          <c:max val="18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.91696802282049572"/>
              <c:y val="8.044778121454525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7834624"/>
        <c:crosses val="max"/>
        <c:crossBetween val="between"/>
        <c:majorUnit val="2000"/>
        <c:minorUnit val="400"/>
      </c:valAx>
      <c:catAx>
        <c:axId val="6783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81504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5.120386895525493E-2"/>
          <c:y val="0.87839630414973702"/>
          <c:w val="0.89071265387949816"/>
          <c:h val="0.119929125205749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strRef>
          <c:f>Tabell!$A$1</c:f>
          <c:strCache>
            <c:ptCount val="1"/>
            <c:pt idx="0">
              <c:v>Ekonomisk försörjningskvot år 1987–2023 (icke-arbetande per 100 sysselsatta) (jmf med Finland)</c:v>
            </c:pt>
          </c:strCache>
        </c:strRef>
      </c:tx>
      <c:layout>
        <c:manualLayout>
          <c:xMode val="edge"/>
          <c:yMode val="edge"/>
          <c:x val="0.12658904513457989"/>
          <c:y val="2.03366793159469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7824654904077653E-2"/>
          <c:y val="0.14175839276219643"/>
          <c:w val="0.84435069019184461"/>
          <c:h val="0.72080821362404679"/>
        </c:manualLayout>
      </c:layout>
      <c:areaChart>
        <c:grouping val="stacked"/>
        <c:varyColors val="0"/>
        <c:ser>
          <c:idx val="0"/>
          <c:order val="0"/>
          <c:tx>
            <c:strRef>
              <c:f>Tabell!$I$2</c:f>
              <c:strCache>
                <c:ptCount val="1"/>
                <c:pt idx="0">
                  <c:v>Pensionärer/100 syss.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2225">
              <a:solidFill>
                <a:schemeClr val="bg1"/>
              </a:solidFill>
              <a:prstDash val="solid"/>
            </a:ln>
          </c:spPr>
          <c:cat>
            <c:numRef>
              <c:f>Tabell!$A$3:$A$39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Tabell!$I$3:$I$39</c:f>
              <c:numCache>
                <c:formatCode>0.0</c:formatCode>
                <c:ptCount val="37"/>
                <c:pt idx="0">
                  <c:v>39.877042277244399</c:v>
                </c:pt>
                <c:pt idx="1">
                  <c:v>39.492485833949253</c:v>
                </c:pt>
                <c:pt idx="2">
                  <c:v>39.278459413342006</c:v>
                </c:pt>
                <c:pt idx="3">
                  <c:v>39.638913516563235</c:v>
                </c:pt>
                <c:pt idx="4">
                  <c:v>40.647746789891222</c:v>
                </c:pt>
                <c:pt idx="5">
                  <c:v>42.242326879174769</c:v>
                </c:pt>
                <c:pt idx="6">
                  <c:v>44.360967184801382</c:v>
                </c:pt>
                <c:pt idx="7">
                  <c:v>45.393179626545106</c:v>
                </c:pt>
                <c:pt idx="8">
                  <c:v>45.388898555768229</c:v>
                </c:pt>
                <c:pt idx="9">
                  <c:v>44.936491589426709</c:v>
                </c:pt>
                <c:pt idx="10">
                  <c:v>42.903440252617585</c:v>
                </c:pt>
                <c:pt idx="11">
                  <c:v>41.028081865778198</c:v>
                </c:pt>
                <c:pt idx="12">
                  <c:v>40.469645802246134</c:v>
                </c:pt>
                <c:pt idx="13">
                  <c:v>39.998452371740314</c:v>
                </c:pt>
                <c:pt idx="14">
                  <c:v>40.213333333333331</c:v>
                </c:pt>
                <c:pt idx="15">
                  <c:v>40.183887256010252</c:v>
                </c:pt>
                <c:pt idx="16">
                  <c:v>41.008621347371637</c:v>
                </c:pt>
                <c:pt idx="17">
                  <c:v>41.253622083269789</c:v>
                </c:pt>
                <c:pt idx="18">
                  <c:v>41.586701926709488</c:v>
                </c:pt>
                <c:pt idx="19">
                  <c:v>41.329953779633222</c:v>
                </c:pt>
                <c:pt idx="20">
                  <c:v>41.455322913594813</c:v>
                </c:pt>
                <c:pt idx="21">
                  <c:v>40.716332378223498</c:v>
                </c:pt>
                <c:pt idx="22">
                  <c:v>42.799736976693211</c:v>
                </c:pt>
                <c:pt idx="23">
                  <c:v>43.752740026304245</c:v>
                </c:pt>
                <c:pt idx="24">
                  <c:v>43.878571428571426</c:v>
                </c:pt>
                <c:pt idx="25">
                  <c:v>44.684516545833034</c:v>
                </c:pt>
                <c:pt idx="26">
                  <c:v>45.641872487076391</c:v>
                </c:pt>
                <c:pt idx="27">
                  <c:v>44.606253019532062</c:v>
                </c:pt>
                <c:pt idx="28">
                  <c:v>45.511713081335081</c:v>
                </c:pt>
                <c:pt idx="29">
                  <c:v>45.800794629401288</c:v>
                </c:pt>
                <c:pt idx="30">
                  <c:v>46.612410986775181</c:v>
                </c:pt>
                <c:pt idx="31">
                  <c:v>46.594500100853899</c:v>
                </c:pt>
                <c:pt idx="32">
                  <c:v>48.573000481397429</c:v>
                </c:pt>
                <c:pt idx="33">
                  <c:v>51.895682664913437</c:v>
                </c:pt>
                <c:pt idx="34">
                  <c:v>51.972519300233728</c:v>
                </c:pt>
                <c:pt idx="35">
                  <c:v>51.215458134219823</c:v>
                </c:pt>
                <c:pt idx="36">
                  <c:v>52.034944186368996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7-4D54-9E6C-0FF7C76A11C1}"/>
            </c:ext>
          </c:extLst>
        </c:ser>
        <c:ser>
          <c:idx val="1"/>
          <c:order val="1"/>
          <c:tx>
            <c:strRef>
              <c:f>Tabell!$J$2</c:f>
              <c:strCache>
                <c:ptCount val="1"/>
                <c:pt idx="0">
                  <c:v>0–14 år/100 syss.</c:v>
                </c:pt>
              </c:strCache>
            </c:strRef>
          </c:tx>
          <c:spPr>
            <a:solidFill>
              <a:schemeClr val="accent3"/>
            </a:solidFill>
            <a:ln w="22225">
              <a:solidFill>
                <a:schemeClr val="bg1"/>
              </a:solidFill>
              <a:prstDash val="solid"/>
            </a:ln>
          </c:spPr>
          <c:cat>
            <c:numRef>
              <c:f>Tabell!$A$3:$A$39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Tabell!$J$3:$J$39</c:f>
              <c:numCache>
                <c:formatCode>0.0</c:formatCode>
                <c:ptCount val="37"/>
                <c:pt idx="0">
                  <c:v>35.910392454101398</c:v>
                </c:pt>
                <c:pt idx="1">
                  <c:v>35.649174673564922</c:v>
                </c:pt>
                <c:pt idx="2">
                  <c:v>35.719509222393761</c:v>
                </c:pt>
                <c:pt idx="3">
                  <c:v>36.165068106713953</c:v>
                </c:pt>
                <c:pt idx="4">
                  <c:v>36.975545922957387</c:v>
                </c:pt>
                <c:pt idx="5">
                  <c:v>38.894055973619686</c:v>
                </c:pt>
                <c:pt idx="6">
                  <c:v>40.267702936096718</c:v>
                </c:pt>
                <c:pt idx="7">
                  <c:v>41.343034978521963</c:v>
                </c:pt>
                <c:pt idx="8">
                  <c:v>41.091004002088049</c:v>
                </c:pt>
                <c:pt idx="9">
                  <c:v>40.688293855132166</c:v>
                </c:pt>
                <c:pt idx="10">
                  <c:v>39.537975735416317</c:v>
                </c:pt>
                <c:pt idx="11">
                  <c:v>37.902586070125338</c:v>
                </c:pt>
                <c:pt idx="12">
                  <c:v>37.665907484489125</c:v>
                </c:pt>
                <c:pt idx="13">
                  <c:v>37.073434960922391</c:v>
                </c:pt>
                <c:pt idx="14">
                  <c:v>36.571428571428569</c:v>
                </c:pt>
                <c:pt idx="15">
                  <c:v>36.204687617755674</c:v>
                </c:pt>
                <c:pt idx="16">
                  <c:v>36.064698252841993</c:v>
                </c:pt>
                <c:pt idx="17">
                  <c:v>35.908189720908958</c:v>
                </c:pt>
                <c:pt idx="18">
                  <c:v>34.998111069134872</c:v>
                </c:pt>
                <c:pt idx="19">
                  <c:v>34.620545698523934</c:v>
                </c:pt>
                <c:pt idx="20">
                  <c:v>34.038631672073137</c:v>
                </c:pt>
                <c:pt idx="21">
                  <c:v>33.130372492836678</c:v>
                </c:pt>
                <c:pt idx="22">
                  <c:v>33.856944545919482</c:v>
                </c:pt>
                <c:pt idx="23">
                  <c:v>33.479468069560134</c:v>
                </c:pt>
                <c:pt idx="24">
                  <c:v>33.178571428571431</c:v>
                </c:pt>
                <c:pt idx="25">
                  <c:v>33.486469025913429</c:v>
                </c:pt>
                <c:pt idx="26">
                  <c:v>33.443423319931071</c:v>
                </c:pt>
                <c:pt idx="27">
                  <c:v>32.410794395748503</c:v>
                </c:pt>
                <c:pt idx="28">
                  <c:v>32.416557252435908</c:v>
                </c:pt>
                <c:pt idx="29">
                  <c:v>32.737361282367452</c:v>
                </c:pt>
                <c:pt idx="30">
                  <c:v>32.838250254323505</c:v>
                </c:pt>
                <c:pt idx="31">
                  <c:v>33.301956565588654</c:v>
                </c:pt>
                <c:pt idx="32">
                  <c:v>33.986658414139328</c:v>
                </c:pt>
                <c:pt idx="33">
                  <c:v>36.335744028051721</c:v>
                </c:pt>
                <c:pt idx="34">
                  <c:v>35.307033075996884</c:v>
                </c:pt>
                <c:pt idx="35">
                  <c:v>34.081307569776307</c:v>
                </c:pt>
                <c:pt idx="36">
                  <c:v>33.772446786382865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7-4D54-9E6C-0FF7C76A11C1}"/>
            </c:ext>
          </c:extLst>
        </c:ser>
        <c:ser>
          <c:idx val="2"/>
          <c:order val="2"/>
          <c:tx>
            <c:strRef>
              <c:f>Tabell!$K$2</c:f>
              <c:strCache>
                <c:ptCount val="1"/>
                <c:pt idx="0">
                  <c:v>Arbetslösa/100 syss.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solidFill>
                <a:schemeClr val="bg1"/>
              </a:solidFill>
              <a:prstDash val="solid"/>
            </a:ln>
          </c:spPr>
          <c:cat>
            <c:numRef>
              <c:f>Tabell!$A$3:$A$39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Tabell!$K$3:$K$39</c:f>
              <c:numCache>
                <c:formatCode>0.0</c:formatCode>
                <c:ptCount val="37"/>
                <c:pt idx="0">
                  <c:v>1.3390601313794845</c:v>
                </c:pt>
                <c:pt idx="1">
                  <c:v>1.3057403301305741</c:v>
                </c:pt>
                <c:pt idx="2">
                  <c:v>0.84504753392378329</c:v>
                </c:pt>
                <c:pt idx="3">
                  <c:v>1.9021520109615542</c:v>
                </c:pt>
                <c:pt idx="4">
                  <c:v>3.8357732886235381</c:v>
                </c:pt>
                <c:pt idx="5">
                  <c:v>6.6204447450748294</c:v>
                </c:pt>
                <c:pt idx="6">
                  <c:v>9.1105354058721932</c:v>
                </c:pt>
                <c:pt idx="7">
                  <c:v>9.6958008240554054</c:v>
                </c:pt>
                <c:pt idx="8">
                  <c:v>7.6300678614929529</c:v>
                </c:pt>
                <c:pt idx="9">
                  <c:v>7.2433916924133195</c:v>
                </c:pt>
                <c:pt idx="10">
                  <c:v>4.6617915904936016</c:v>
                </c:pt>
                <c:pt idx="11">
                  <c:v>3.2286212914485164</c:v>
                </c:pt>
                <c:pt idx="12">
                  <c:v>2.4581795334956413</c:v>
                </c:pt>
                <c:pt idx="13">
                  <c:v>2.0815600092857696</c:v>
                </c:pt>
                <c:pt idx="14">
                  <c:v>2.0038095238095237</c:v>
                </c:pt>
                <c:pt idx="15">
                  <c:v>1.9217725525661316</c:v>
                </c:pt>
                <c:pt idx="16">
                  <c:v>2.3956664377813381</c:v>
                </c:pt>
                <c:pt idx="17">
                  <c:v>2.7070306542626206</c:v>
                </c:pt>
                <c:pt idx="18">
                  <c:v>2.5160559123536079</c:v>
                </c:pt>
                <c:pt idx="19">
                  <c:v>2.4899358878783362</c:v>
                </c:pt>
                <c:pt idx="20">
                  <c:v>2.2854615157770573</c:v>
                </c:pt>
                <c:pt idx="21">
                  <c:v>2.0558739255014329</c:v>
                </c:pt>
                <c:pt idx="22">
                  <c:v>3.3681595674727842</c:v>
                </c:pt>
                <c:pt idx="23">
                  <c:v>3.2588046178576646</c:v>
                </c:pt>
                <c:pt idx="24">
                  <c:v>3.0142857142857142</c:v>
                </c:pt>
                <c:pt idx="25">
                  <c:v>3.9193166319718613</c:v>
                </c:pt>
                <c:pt idx="26">
                  <c:v>4.1858127512923611</c:v>
                </c:pt>
                <c:pt idx="27">
                  <c:v>4.4999654910621851</c:v>
                </c:pt>
                <c:pt idx="28">
                  <c:v>4.3051620482343997</c:v>
                </c:pt>
                <c:pt idx="29">
                  <c:v>3.7813399095766544</c:v>
                </c:pt>
                <c:pt idx="30">
                  <c:v>3.8860630722278739</c:v>
                </c:pt>
                <c:pt idx="31">
                  <c:v>3.6845290123041754</c:v>
                </c:pt>
                <c:pt idx="32">
                  <c:v>3.9474589092909707</c:v>
                </c:pt>
                <c:pt idx="33">
                  <c:v>10.256410256410257</c:v>
                </c:pt>
                <c:pt idx="34">
                  <c:v>5.6448756994121396</c:v>
                </c:pt>
                <c:pt idx="35">
                  <c:v>4.4878454186578018</c:v>
                </c:pt>
                <c:pt idx="36">
                  <c:v>4.5898911460861127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7-4D54-9E6C-0FF7C76A1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21216"/>
        <c:axId val="253324672"/>
      </c:areaChart>
      <c:areaChart>
        <c:grouping val="stacked"/>
        <c:varyColors val="0"/>
        <c:ser>
          <c:idx val="3"/>
          <c:order val="3"/>
          <c:tx>
            <c:v>Finland</c:v>
          </c:tx>
          <c:spPr>
            <a:noFill/>
            <a:ln w="22225">
              <a:solidFill>
                <a:schemeClr val="accent1"/>
              </a:solidFill>
              <a:prstDash val="solid"/>
            </a:ln>
          </c:spPr>
          <c:cat>
            <c:strRef>
              <c:f>Tabell!$A$3:$A$40</c:f>
              <c:strCach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Källa: ÅSUB, Statistikcentralen</c:v>
                </c:pt>
              </c:strCache>
            </c:strRef>
          </c:cat>
          <c:val>
            <c:numRef>
              <c:f>Tabell!$M$3:$M$39</c:f>
              <c:numCache>
                <c:formatCode>0.0</c:formatCode>
                <c:ptCount val="37"/>
                <c:pt idx="0">
                  <c:v>90.667278285615978</c:v>
                </c:pt>
                <c:pt idx="1">
                  <c:v>89.286650702555463</c:v>
                </c:pt>
                <c:pt idx="2">
                  <c:v>88.346736193874079</c:v>
                </c:pt>
                <c:pt idx="3">
                  <c:v>91.977771127162157</c:v>
                </c:pt>
                <c:pt idx="4">
                  <c:v>106.83531360484098</c:v>
                </c:pt>
                <c:pt idx="5">
                  <c:v>122.80719608028078</c:v>
                </c:pt>
                <c:pt idx="6">
                  <c:v>137.77339658021614</c:v>
                </c:pt>
                <c:pt idx="7">
                  <c:v>133.48700686627535</c:v>
                </c:pt>
                <c:pt idx="8">
                  <c:v>131.99370638343669</c:v>
                </c:pt>
                <c:pt idx="9">
                  <c:v>130.19849331474842</c:v>
                </c:pt>
                <c:pt idx="10">
                  <c:v>121.64689153124365</c:v>
                </c:pt>
                <c:pt idx="11">
                  <c:v>114.11156916290305</c:v>
                </c:pt>
                <c:pt idx="12">
                  <c:v>110.90517667677912</c:v>
                </c:pt>
                <c:pt idx="13">
                  <c:v>106.50990753209364</c:v>
                </c:pt>
                <c:pt idx="14">
                  <c:v>106.57428006855403</c:v>
                </c:pt>
                <c:pt idx="15">
                  <c:v>105.8723999388129</c:v>
                </c:pt>
                <c:pt idx="16">
                  <c:v>105.90369493004658</c:v>
                </c:pt>
                <c:pt idx="17">
                  <c:v>105.2036834118723</c:v>
                </c:pt>
                <c:pt idx="18">
                  <c:v>104.89424605478253</c:v>
                </c:pt>
                <c:pt idx="19">
                  <c:v>101.51496161273202</c:v>
                </c:pt>
                <c:pt idx="20">
                  <c:v>98.215583694164692</c:v>
                </c:pt>
                <c:pt idx="21">
                  <c:v>99.153955883039629</c:v>
                </c:pt>
                <c:pt idx="22">
                  <c:v>106.91444229740499</c:v>
                </c:pt>
                <c:pt idx="23">
                  <c:v>104.65683355269579</c:v>
                </c:pt>
                <c:pt idx="24">
                  <c:v>103.75582627073651</c:v>
                </c:pt>
                <c:pt idx="25">
                  <c:v>106.2388456962337</c:v>
                </c:pt>
                <c:pt idx="26">
                  <c:v>111.08095532488093</c:v>
                </c:pt>
                <c:pt idx="27">
                  <c:v>114.66085566181604</c:v>
                </c:pt>
                <c:pt idx="28">
                  <c:v>116.96902093058195</c:v>
                </c:pt>
                <c:pt idx="29">
                  <c:v>116.00252056638919</c:v>
                </c:pt>
                <c:pt idx="30">
                  <c:v>111.79273369334072</c:v>
                </c:pt>
                <c:pt idx="31">
                  <c:v>108.20182097917653</c:v>
                </c:pt>
                <c:pt idx="32">
                  <c:v>108.06639573360478</c:v>
                </c:pt>
                <c:pt idx="33">
                  <c:v>116.03612420683397</c:v>
                </c:pt>
                <c:pt idx="34">
                  <c:v>108.00167933883186</c:v>
                </c:pt>
                <c:pt idx="35">
                  <c:v>104.9</c:v>
                </c:pt>
                <c:pt idx="36">
                  <c:v>106.35216444351597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A7-4D54-9E6C-0FF7C76A1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11968"/>
        <c:axId val="67413504"/>
      </c:areaChart>
      <c:catAx>
        <c:axId val="2533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53324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3324672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53321216"/>
        <c:crosses val="autoZero"/>
        <c:crossBetween val="midCat"/>
      </c:valAx>
      <c:catAx>
        <c:axId val="6741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413504"/>
        <c:crosses val="autoZero"/>
        <c:auto val="1"/>
        <c:lblAlgn val="ctr"/>
        <c:lblOffset val="100"/>
        <c:noMultiLvlLbl val="0"/>
      </c:catAx>
      <c:valAx>
        <c:axId val="67413504"/>
        <c:scaling>
          <c:orientation val="minMax"/>
          <c:max val="14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67411968"/>
        <c:crosses val="max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3"/>
        <c:delete val="1"/>
      </c:legendEntry>
      <c:overlay val="0"/>
      <c:spPr>
        <a:noFill/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 pitchFamily="34" charset="0"/>
        </a:defRPr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9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Diagram2"/>
  <sheetViews>
    <sheetView zoomScale="102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2128" cy="75389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486029" cy="6985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0.10728</cdr:x>
      <cdr:y>0.18847</cdr:y>
    </cdr:from>
    <cdr:to>
      <cdr:x>0.16528</cdr:x>
      <cdr:y>0.22397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18" y="1054382"/>
          <a:ext cx="533569" cy="198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Finland</a:t>
          </a:r>
        </a:p>
      </cdr:txBody>
    </cdr:sp>
  </cdr:relSizeAnchor>
  <cdr:relSizeAnchor xmlns:cdr="http://schemas.openxmlformats.org/drawingml/2006/chartDrawing">
    <cdr:from>
      <cdr:x>0.16553</cdr:x>
      <cdr:y>0.20547</cdr:y>
    </cdr:from>
    <cdr:to>
      <cdr:x>0.19378</cdr:x>
      <cdr:y>0.20547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22787" y="1149488"/>
          <a:ext cx="25988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5E44C779-FC0B-4776-A602-726156AD6C85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örsörjningskvot" displayName="Försörjningskvot" ref="A2:Q39" totalsRowShown="0" headerRowDxfId="28" dataDxfId="27">
  <autoFilter ref="A2:Q39" xr:uid="{00000000-0009-0000-0100-000001000000}"/>
  <tableColumns count="17">
    <tableColumn id="1" xr3:uid="{00000000-0010-0000-0000-000001000000}" name="År" dataDxfId="26">
      <calculatedColumnFormula>A2+1</calculatedColumnFormula>
    </tableColumn>
    <tableColumn id="2" xr3:uid="{00000000-0010-0000-0000-000002000000}" name="Sysselsatta" dataDxfId="25"/>
    <tableColumn id="3" xr3:uid="{00000000-0010-0000-0000-000003000000}" name="Befolkning 15–64" dataDxfId="24"/>
    <tableColumn id="4" xr3:uid="{00000000-0010-0000-0000-000004000000}" name="Arbetslösa" dataDxfId="23"/>
    <tableColumn id="5" xr3:uid="{00000000-0010-0000-0000-000005000000}" name="0–14 år" dataDxfId="22"/>
    <tableColumn id="6" xr3:uid="{00000000-0010-0000-0000-000006000000}" name="Pensionärer" dataDxfId="21"/>
    <tableColumn id="7" xr3:uid="{00000000-0010-0000-0000-000007000000}" name="Övriga" dataDxfId="20"/>
    <tableColumn id="8" xr3:uid="{00000000-0010-0000-0000-000008000000}" name="100 Syss." dataDxfId="19">
      <calculatedColumnFormula>B3/100</calculatedColumnFormula>
    </tableColumn>
    <tableColumn id="9" xr3:uid="{00000000-0010-0000-0000-000009000000}" name="Pensionärer/100 syss." dataDxfId="18">
      <calculatedColumnFormula>F3/H3</calculatedColumnFormula>
    </tableColumn>
    <tableColumn id="10" xr3:uid="{00000000-0010-0000-0000-00000A000000}" name="0–14 år/100 syss." dataDxfId="17">
      <calculatedColumnFormula>E3/H3</calculatedColumnFormula>
    </tableColumn>
    <tableColumn id="11" xr3:uid="{00000000-0010-0000-0000-00000B000000}" name="Arbetslösa/100 syss." dataDxfId="16">
      <calculatedColumnFormula>D3/H3</calculatedColumnFormula>
    </tableColumn>
    <tableColumn id="12" xr3:uid="{00000000-0010-0000-0000-00000C000000}" name="Övriga/100 syss." dataDxfId="15">
      <calculatedColumnFormula>G3/H3</calculatedColumnFormula>
    </tableColumn>
    <tableColumn id="17" xr3:uid="{00000000-0010-0000-0000-000011000000}" name="Finland/100 syss." dataDxfId="14"/>
    <tableColumn id="13" xr3:uid="{00000000-0010-0000-0000-00000D000000}" name="100 Bef." dataDxfId="13">
      <calculatedColumnFormula>C3/100</calculatedColumnFormula>
    </tableColumn>
    <tableColumn id="14" xr3:uid="{00000000-0010-0000-0000-00000E000000}" name="Pensionärer/100 bef." dataDxfId="12">
      <calculatedColumnFormula>F3/N3</calculatedColumnFormula>
    </tableColumn>
    <tableColumn id="15" xr3:uid="{00000000-0010-0000-0000-00000F000000}" name="0–14 år/100 bef." dataDxfId="11">
      <calculatedColumnFormula>E3/N3</calculatedColumnFormula>
    </tableColumn>
    <tableColumn id="16" xr3:uid="{00000000-0010-0000-0000-000010000000}" name="Arbetslösa/100 bef." dataDxfId="10">
      <calculatedColumnFormula>D3/N3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_EFK" displayName="Tabell_EFK" ref="A45:H79" totalsRowShown="0" headerRowDxfId="9" dataDxfId="8">
  <autoFilter ref="A45:H79" xr:uid="{00000000-0009-0000-0100-000002000000}"/>
  <tableColumns count="8">
    <tableColumn id="1" xr3:uid="{00000000-0010-0000-0100-000001000000}" name="År" dataDxfId="7">
      <calculatedColumnFormula>A45+1</calculatedColumnFormula>
    </tableColumn>
    <tableColumn id="2" xr3:uid="{00000000-0010-0000-0100-000002000000}" name="Arbetslösa" dataDxfId="6"/>
    <tableColumn id="3" xr3:uid="{00000000-0010-0000-0100-000003000000}" name="0–14 -åringar" dataDxfId="5"/>
    <tableColumn id="4" xr3:uid="{00000000-0010-0000-0100-000004000000}" name="Studerande, skolelever" dataDxfId="4"/>
    <tableColumn id="5" xr3:uid="{00000000-0010-0000-0100-000005000000}" name="Beväringar, civiltjänstepliktiga" dataDxfId="3"/>
    <tableColumn id="6" xr3:uid="{00000000-0010-0000-0100-000006000000}" name="Pensionärer" dataDxfId="2"/>
    <tableColumn id="7" xr3:uid="{00000000-0010-0000-0100-000007000000}" name="Övriga personer utanför arbetskraften" dataDxfId="1"/>
    <tableColumn id="8" xr3:uid="{00000000-0010-0000-0100-000008000000}" name="Sysselsatt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BN79"/>
  <sheetViews>
    <sheetView showGridLines="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9.109375" style="2"/>
    <col min="2" max="2" width="13.33203125" style="2" bestFit="1" customWidth="1"/>
    <col min="3" max="3" width="18.33203125" style="2" bestFit="1" customWidth="1"/>
    <col min="4" max="4" width="12.6640625" style="2" bestFit="1" customWidth="1"/>
    <col min="5" max="5" width="9.33203125" style="2" bestFit="1" customWidth="1"/>
    <col min="6" max="6" width="14.33203125" style="2" bestFit="1" customWidth="1"/>
    <col min="7" max="7" width="9.33203125" style="2" bestFit="1" customWidth="1"/>
    <col min="8" max="8" width="11.44140625" style="2" bestFit="1" customWidth="1"/>
    <col min="9" max="9" width="22.88671875" style="2" bestFit="1" customWidth="1"/>
    <col min="10" max="10" width="17.6640625" style="2" bestFit="1" customWidth="1"/>
    <col min="11" max="11" width="21.33203125" style="2" bestFit="1" customWidth="1"/>
    <col min="12" max="12" width="17.6640625" style="2" bestFit="1" customWidth="1"/>
    <col min="13" max="13" width="17.6640625" style="2" customWidth="1"/>
    <col min="14" max="14" width="10.44140625" style="2" bestFit="1" customWidth="1"/>
    <col min="15" max="15" width="22.109375" style="2" bestFit="1" customWidth="1"/>
    <col min="16" max="16" width="17" style="2" bestFit="1" customWidth="1"/>
    <col min="17" max="17" width="20.5546875" style="2" bestFit="1" customWidth="1"/>
    <col min="18" max="64" width="9.109375" style="2"/>
    <col min="65" max="66" width="9.109375" style="3"/>
    <col min="67" max="16384" width="9.109375" style="2"/>
  </cols>
  <sheetData>
    <row r="1" spans="1:17" ht="13.8" x14ac:dyDescent="0.3">
      <c r="A1" s="1" t="str">
        <f>CONCATENATE("Ekonomisk försörjningskvot år ",MIN(Försörjningskvot[År]),"–",MAX(Försörjningskvot[År])," (icke-arbetande per 100 sysselsatta) (jmf med Finland)")</f>
        <v>Ekonomisk försörjningskvot år 1987–2023 (icke-arbetande per 100 sysselsatta) (jmf med Finland)</v>
      </c>
    </row>
    <row r="2" spans="1:17" ht="17.25" customHeight="1" x14ac:dyDescent="0.25">
      <c r="A2" s="4" t="s">
        <v>0</v>
      </c>
      <c r="B2" s="2" t="s">
        <v>1</v>
      </c>
      <c r="C2" s="2" t="s">
        <v>17</v>
      </c>
      <c r="D2" s="2" t="s">
        <v>2</v>
      </c>
      <c r="E2" s="2" t="s">
        <v>18</v>
      </c>
      <c r="F2" s="2" t="s">
        <v>3</v>
      </c>
      <c r="G2" s="2" t="s">
        <v>4</v>
      </c>
      <c r="H2" s="2" t="s">
        <v>5</v>
      </c>
      <c r="I2" s="2" t="s">
        <v>7</v>
      </c>
      <c r="J2" s="2" t="s">
        <v>19</v>
      </c>
      <c r="K2" s="2" t="s">
        <v>8</v>
      </c>
      <c r="L2" s="2" t="s">
        <v>9</v>
      </c>
      <c r="M2" s="2" t="s">
        <v>13</v>
      </c>
      <c r="N2" s="5" t="s">
        <v>10</v>
      </c>
      <c r="O2" s="5" t="s">
        <v>11</v>
      </c>
      <c r="P2" s="5" t="s">
        <v>20</v>
      </c>
      <c r="Q2" s="5" t="s">
        <v>12</v>
      </c>
    </row>
    <row r="3" spans="1:17" ht="17.25" customHeight="1" x14ac:dyDescent="0.25">
      <c r="A3" s="4">
        <v>1987</v>
      </c>
      <c r="B3" s="6">
        <v>11874</v>
      </c>
      <c r="C3" s="6">
        <v>15517</v>
      </c>
      <c r="D3" s="6">
        <v>159</v>
      </c>
      <c r="E3" s="6">
        <v>4264</v>
      </c>
      <c r="F3" s="6">
        <v>4735</v>
      </c>
      <c r="G3" s="6">
        <v>2729</v>
      </c>
      <c r="H3" s="5">
        <f t="shared" ref="H3:H26" si="0">B3/100</f>
        <v>118.74</v>
      </c>
      <c r="I3" s="5">
        <f t="shared" ref="I3:I26" si="1">F3/H3</f>
        <v>39.877042277244399</v>
      </c>
      <c r="J3" s="5">
        <f t="shared" ref="J3:J26" si="2">E3/H3</f>
        <v>35.910392454101398</v>
      </c>
      <c r="K3" s="5">
        <f t="shared" ref="K3:K26" si="3">D3/H3</f>
        <v>1.3390601313794845</v>
      </c>
      <c r="L3" s="5">
        <f t="shared" ref="L3:L26" si="4">G3/H3</f>
        <v>22.982988041098199</v>
      </c>
      <c r="M3" s="7">
        <v>90.667278285615978</v>
      </c>
      <c r="N3" s="5">
        <f t="shared" ref="N3:N26" si="5">C3/100</f>
        <v>155.16999999999999</v>
      </c>
      <c r="O3" s="5">
        <f t="shared" ref="O3:O26" si="6">F3/N3</f>
        <v>30.514919120964105</v>
      </c>
      <c r="P3" s="5">
        <f t="shared" ref="P3:P26" si="7">E3/N3</f>
        <v>27.479538570599988</v>
      </c>
      <c r="Q3" s="5">
        <f t="shared" ref="Q3:Q26" si="8">D3/N3</f>
        <v>1.0246826061738739</v>
      </c>
    </row>
    <row r="4" spans="1:17" x14ac:dyDescent="0.25">
      <c r="A4" s="4">
        <f>A3+1</f>
        <v>1988</v>
      </c>
      <c r="B4" s="6">
        <v>12177</v>
      </c>
      <c r="C4" s="6">
        <v>15663</v>
      </c>
      <c r="D4" s="6">
        <v>159</v>
      </c>
      <c r="E4" s="6">
        <v>4341</v>
      </c>
      <c r="F4" s="6">
        <v>4809</v>
      </c>
      <c r="G4" s="6">
        <v>2559</v>
      </c>
      <c r="H4" s="5">
        <f t="shared" si="0"/>
        <v>121.77</v>
      </c>
      <c r="I4" s="5">
        <f t="shared" si="1"/>
        <v>39.492485833949253</v>
      </c>
      <c r="J4" s="5">
        <f t="shared" si="2"/>
        <v>35.649174673564922</v>
      </c>
      <c r="K4" s="5">
        <f t="shared" si="3"/>
        <v>1.3057403301305741</v>
      </c>
      <c r="L4" s="5">
        <f t="shared" si="4"/>
        <v>21.015028332101505</v>
      </c>
      <c r="M4" s="7">
        <v>89.286650702555463</v>
      </c>
      <c r="N4" s="5">
        <f t="shared" si="5"/>
        <v>156.63</v>
      </c>
      <c r="O4" s="5">
        <f t="shared" si="6"/>
        <v>30.702930473089449</v>
      </c>
      <c r="P4" s="5">
        <f t="shared" si="7"/>
        <v>27.714997126987168</v>
      </c>
      <c r="Q4" s="5">
        <f t="shared" si="8"/>
        <v>1.015131200919364</v>
      </c>
    </row>
    <row r="5" spans="1:17" x14ac:dyDescent="0.25">
      <c r="A5" s="4">
        <f t="shared" ref="A5:A26" si="9">A4+1</f>
        <v>1989</v>
      </c>
      <c r="B5" s="6">
        <v>12307</v>
      </c>
      <c r="C5" s="6">
        <v>15813</v>
      </c>
      <c r="D5" s="6">
        <v>104</v>
      </c>
      <c r="E5" s="6">
        <v>4396</v>
      </c>
      <c r="F5" s="6">
        <v>4834</v>
      </c>
      <c r="G5" s="6">
        <v>2590</v>
      </c>
      <c r="H5" s="5">
        <f t="shared" si="0"/>
        <v>123.07</v>
      </c>
      <c r="I5" s="5">
        <f t="shared" si="1"/>
        <v>39.278459413342006</v>
      </c>
      <c r="J5" s="5">
        <f t="shared" si="2"/>
        <v>35.719509222393761</v>
      </c>
      <c r="K5" s="5">
        <f t="shared" si="3"/>
        <v>0.84504753392378329</v>
      </c>
      <c r="L5" s="5">
        <f t="shared" si="4"/>
        <v>21.044933777524985</v>
      </c>
      <c r="M5" s="7">
        <v>88.346736193874079</v>
      </c>
      <c r="N5" s="5">
        <f t="shared" si="5"/>
        <v>158.13</v>
      </c>
      <c r="O5" s="5">
        <f t="shared" si="6"/>
        <v>30.569784354644913</v>
      </c>
      <c r="P5" s="5">
        <f t="shared" si="7"/>
        <v>27.799911465250112</v>
      </c>
      <c r="Q5" s="5">
        <f t="shared" si="8"/>
        <v>0.65768671346360597</v>
      </c>
    </row>
    <row r="6" spans="1:17" x14ac:dyDescent="0.25">
      <c r="A6" s="4">
        <f t="shared" si="9"/>
        <v>1990</v>
      </c>
      <c r="B6" s="6">
        <f>12643-236</f>
        <v>12407</v>
      </c>
      <c r="C6" s="6">
        <v>16046</v>
      </c>
      <c r="D6" s="6">
        <v>236</v>
      </c>
      <c r="E6" s="6">
        <v>4487</v>
      </c>
      <c r="F6" s="6">
        <v>4918</v>
      </c>
      <c r="G6" s="6">
        <f>1137+1419</f>
        <v>2556</v>
      </c>
      <c r="H6" s="5">
        <f t="shared" si="0"/>
        <v>124.07</v>
      </c>
      <c r="I6" s="5">
        <f t="shared" si="1"/>
        <v>39.638913516563235</v>
      </c>
      <c r="J6" s="5">
        <f t="shared" si="2"/>
        <v>36.165068106713953</v>
      </c>
      <c r="K6" s="5">
        <f t="shared" si="3"/>
        <v>1.9021520109615542</v>
      </c>
      <c r="L6" s="5">
        <f t="shared" si="4"/>
        <v>20.601273474651407</v>
      </c>
      <c r="M6" s="7">
        <v>91.977771127162157</v>
      </c>
      <c r="N6" s="5">
        <f t="shared" si="5"/>
        <v>160.46</v>
      </c>
      <c r="O6" s="5">
        <f t="shared" si="6"/>
        <v>30.649383023806553</v>
      </c>
      <c r="P6" s="5">
        <f t="shared" si="7"/>
        <v>27.963355353359091</v>
      </c>
      <c r="Q6" s="5">
        <f t="shared" si="8"/>
        <v>1.4707715318459429</v>
      </c>
    </row>
    <row r="7" spans="1:17" x14ac:dyDescent="0.25">
      <c r="A7" s="4">
        <f t="shared" si="9"/>
        <v>1991</v>
      </c>
      <c r="B7" s="6">
        <f>12696-469</f>
        <v>12227</v>
      </c>
      <c r="C7" s="6">
        <v>16236</v>
      </c>
      <c r="D7" s="6">
        <v>469</v>
      </c>
      <c r="E7" s="6">
        <v>4521</v>
      </c>
      <c r="F7" s="6">
        <v>4970</v>
      </c>
      <c r="G7" s="6">
        <f>1148+1512</f>
        <v>2660</v>
      </c>
      <c r="H7" s="5">
        <f t="shared" si="0"/>
        <v>122.27</v>
      </c>
      <c r="I7" s="5">
        <f t="shared" si="1"/>
        <v>40.647746789891222</v>
      </c>
      <c r="J7" s="5">
        <f t="shared" si="2"/>
        <v>36.975545922957387</v>
      </c>
      <c r="K7" s="5">
        <f t="shared" si="3"/>
        <v>3.8357732886235381</v>
      </c>
      <c r="L7" s="5">
        <f t="shared" si="4"/>
        <v>21.755132084730516</v>
      </c>
      <c r="M7" s="7">
        <v>106.83531360484098</v>
      </c>
      <c r="N7" s="5">
        <f t="shared" si="5"/>
        <v>162.36000000000001</v>
      </c>
      <c r="O7" s="5">
        <f t="shared" si="6"/>
        <v>30.610987928061096</v>
      </c>
      <c r="P7" s="5">
        <f t="shared" si="7"/>
        <v>27.845528455284551</v>
      </c>
      <c r="Q7" s="5">
        <f t="shared" si="8"/>
        <v>2.8886425227888641</v>
      </c>
    </row>
    <row r="8" spans="1:17" x14ac:dyDescent="0.25">
      <c r="A8" s="4">
        <f t="shared" si="9"/>
        <v>1992</v>
      </c>
      <c r="B8" s="6">
        <f>12610-783</f>
        <v>11827</v>
      </c>
      <c r="C8" s="6">
        <v>16300</v>
      </c>
      <c r="D8" s="6">
        <v>783</v>
      </c>
      <c r="E8" s="6">
        <v>4600</v>
      </c>
      <c r="F8" s="6">
        <v>4996</v>
      </c>
      <c r="G8" s="6">
        <f>1189+1598</f>
        <v>2787</v>
      </c>
      <c r="H8" s="5">
        <f t="shared" si="0"/>
        <v>118.27</v>
      </c>
      <c r="I8" s="5">
        <f t="shared" si="1"/>
        <v>42.242326879174769</v>
      </c>
      <c r="J8" s="5">
        <f t="shared" si="2"/>
        <v>38.894055973619686</v>
      </c>
      <c r="K8" s="5">
        <f t="shared" si="3"/>
        <v>6.6204447450748294</v>
      </c>
      <c r="L8" s="5">
        <f t="shared" si="4"/>
        <v>23.564724782277839</v>
      </c>
      <c r="M8" s="7">
        <v>122.80719608028078</v>
      </c>
      <c r="N8" s="5">
        <f t="shared" si="5"/>
        <v>163</v>
      </c>
      <c r="O8" s="5">
        <f t="shared" si="6"/>
        <v>30.650306748466257</v>
      </c>
      <c r="P8" s="5">
        <f t="shared" si="7"/>
        <v>28.220858895705522</v>
      </c>
      <c r="Q8" s="5">
        <f t="shared" si="8"/>
        <v>4.8036809815950923</v>
      </c>
    </row>
    <row r="9" spans="1:17" x14ac:dyDescent="0.25">
      <c r="A9" s="4">
        <f t="shared" si="9"/>
        <v>1993</v>
      </c>
      <c r="B9" s="6">
        <v>11580</v>
      </c>
      <c r="C9" s="6">
        <v>16340</v>
      </c>
      <c r="D9" s="6">
        <v>1055</v>
      </c>
      <c r="E9" s="6">
        <v>4663</v>
      </c>
      <c r="F9" s="6">
        <v>5137</v>
      </c>
      <c r="G9" s="6">
        <f>1419+1244</f>
        <v>2663</v>
      </c>
      <c r="H9" s="5">
        <f t="shared" si="0"/>
        <v>115.8</v>
      </c>
      <c r="I9" s="5">
        <f t="shared" si="1"/>
        <v>44.360967184801382</v>
      </c>
      <c r="J9" s="5">
        <f t="shared" si="2"/>
        <v>40.267702936096718</v>
      </c>
      <c r="K9" s="5">
        <f t="shared" si="3"/>
        <v>9.1105354058721932</v>
      </c>
      <c r="L9" s="5">
        <f t="shared" si="4"/>
        <v>22.996545768566495</v>
      </c>
      <c r="M9" s="7">
        <v>137.77339658021614</v>
      </c>
      <c r="N9" s="5">
        <f t="shared" si="5"/>
        <v>163.4</v>
      </c>
      <c r="O9" s="5">
        <f t="shared" si="6"/>
        <v>31.438188494492042</v>
      </c>
      <c r="P9" s="5">
        <f t="shared" si="7"/>
        <v>28.537331701346389</v>
      </c>
      <c r="Q9" s="5">
        <f t="shared" si="8"/>
        <v>6.4565483476132188</v>
      </c>
    </row>
    <row r="10" spans="1:17" x14ac:dyDescent="0.25">
      <c r="A10" s="4">
        <f t="shared" si="9"/>
        <v>1994</v>
      </c>
      <c r="B10" s="6">
        <v>11407</v>
      </c>
      <c r="C10" s="6">
        <v>16298</v>
      </c>
      <c r="D10" s="6">
        <v>1106</v>
      </c>
      <c r="E10" s="6">
        <v>4716</v>
      </c>
      <c r="F10" s="6">
        <v>5178</v>
      </c>
      <c r="G10" s="6">
        <f>1466+1285</f>
        <v>2751</v>
      </c>
      <c r="H10" s="5">
        <f t="shared" si="0"/>
        <v>114.07</v>
      </c>
      <c r="I10" s="5">
        <f t="shared" si="1"/>
        <v>45.393179626545106</v>
      </c>
      <c r="J10" s="5">
        <f t="shared" si="2"/>
        <v>41.343034978521963</v>
      </c>
      <c r="K10" s="5">
        <f t="shared" si="3"/>
        <v>9.6958008240554054</v>
      </c>
      <c r="L10" s="5">
        <f t="shared" si="4"/>
        <v>24.11677040413781</v>
      </c>
      <c r="M10" s="7">
        <v>133.48700686627535</v>
      </c>
      <c r="N10" s="5">
        <f t="shared" si="5"/>
        <v>162.97999999999999</v>
      </c>
      <c r="O10" s="5">
        <f t="shared" si="6"/>
        <v>31.770769419560683</v>
      </c>
      <c r="P10" s="5">
        <f t="shared" si="7"/>
        <v>28.936065774941714</v>
      </c>
      <c r="Q10" s="5">
        <f t="shared" si="8"/>
        <v>6.7861087249969323</v>
      </c>
    </row>
    <row r="11" spans="1:17" x14ac:dyDescent="0.25">
      <c r="A11" s="4">
        <f t="shared" si="9"/>
        <v>1995</v>
      </c>
      <c r="B11" s="6">
        <v>11494</v>
      </c>
      <c r="C11" s="6">
        <v>16373</v>
      </c>
      <c r="D11" s="6">
        <v>877</v>
      </c>
      <c r="E11" s="6">
        <v>4723</v>
      </c>
      <c r="F11" s="6">
        <v>5217</v>
      </c>
      <c r="G11" s="6">
        <f>1630+1261</f>
        <v>2891</v>
      </c>
      <c r="H11" s="5">
        <f t="shared" si="0"/>
        <v>114.94</v>
      </c>
      <c r="I11" s="5">
        <f t="shared" si="1"/>
        <v>45.388898555768229</v>
      </c>
      <c r="J11" s="5">
        <f t="shared" si="2"/>
        <v>41.091004002088049</v>
      </c>
      <c r="K11" s="5">
        <f t="shared" si="3"/>
        <v>7.6300678614929529</v>
      </c>
      <c r="L11" s="5">
        <f t="shared" si="4"/>
        <v>25.152253349573691</v>
      </c>
      <c r="M11" s="7">
        <v>131.99370638343669</v>
      </c>
      <c r="N11" s="5">
        <f t="shared" si="5"/>
        <v>163.72999999999999</v>
      </c>
      <c r="O11" s="5">
        <f t="shared" si="6"/>
        <v>31.863433701826178</v>
      </c>
      <c r="P11" s="5">
        <f t="shared" si="7"/>
        <v>28.846271300311489</v>
      </c>
      <c r="Q11" s="5">
        <f t="shared" si="8"/>
        <v>5.356379405118183</v>
      </c>
    </row>
    <row r="12" spans="1:17" x14ac:dyDescent="0.25">
      <c r="A12" s="4">
        <f t="shared" si="9"/>
        <v>1996</v>
      </c>
      <c r="B12" s="6">
        <v>11652</v>
      </c>
      <c r="C12" s="6">
        <v>16411</v>
      </c>
      <c r="D12" s="6">
        <v>844</v>
      </c>
      <c r="E12" s="6">
        <v>4741</v>
      </c>
      <c r="F12" s="6">
        <v>5236</v>
      </c>
      <c r="G12" s="6">
        <f>1620+1164</f>
        <v>2784</v>
      </c>
      <c r="H12" s="5">
        <f t="shared" si="0"/>
        <v>116.52</v>
      </c>
      <c r="I12" s="5">
        <f t="shared" si="1"/>
        <v>44.936491589426709</v>
      </c>
      <c r="J12" s="5">
        <f t="shared" si="2"/>
        <v>40.688293855132166</v>
      </c>
      <c r="K12" s="5">
        <f t="shared" si="3"/>
        <v>7.2433916924133195</v>
      </c>
      <c r="L12" s="5">
        <f t="shared" si="4"/>
        <v>23.892893923789909</v>
      </c>
      <c r="M12" s="7">
        <v>130.19849331474842</v>
      </c>
      <c r="N12" s="5">
        <f t="shared" si="5"/>
        <v>164.11</v>
      </c>
      <c r="O12" s="5">
        <f t="shared" si="6"/>
        <v>31.90542928523551</v>
      </c>
      <c r="P12" s="5">
        <f t="shared" si="7"/>
        <v>28.88915970995064</v>
      </c>
      <c r="Q12" s="5">
        <f t="shared" si="8"/>
        <v>5.1428919627079397</v>
      </c>
    </row>
    <row r="13" spans="1:17" x14ac:dyDescent="0.25">
      <c r="A13" s="4">
        <f t="shared" si="9"/>
        <v>1997</v>
      </c>
      <c r="B13" s="6">
        <v>12034</v>
      </c>
      <c r="C13" s="6">
        <v>16476</v>
      </c>
      <c r="D13" s="6">
        <v>561</v>
      </c>
      <c r="E13" s="6">
        <v>4758</v>
      </c>
      <c r="F13" s="6">
        <v>5163</v>
      </c>
      <c r="G13" s="6">
        <f>1466+1410</f>
        <v>2876</v>
      </c>
      <c r="H13" s="5">
        <f t="shared" si="0"/>
        <v>120.34</v>
      </c>
      <c r="I13" s="5">
        <f t="shared" si="1"/>
        <v>42.903440252617585</v>
      </c>
      <c r="J13" s="5">
        <f t="shared" si="2"/>
        <v>39.537975735416317</v>
      </c>
      <c r="K13" s="5">
        <f t="shared" si="3"/>
        <v>4.6617915904936016</v>
      </c>
      <c r="L13" s="5">
        <f t="shared" si="4"/>
        <v>23.898952966594649</v>
      </c>
      <c r="M13" s="7">
        <v>121.64689153124365</v>
      </c>
      <c r="N13" s="5">
        <f t="shared" si="5"/>
        <v>164.76</v>
      </c>
      <c r="O13" s="5">
        <f t="shared" si="6"/>
        <v>31.33648943918427</v>
      </c>
      <c r="P13" s="5">
        <f t="shared" si="7"/>
        <v>28.878368536052442</v>
      </c>
      <c r="Q13" s="5">
        <f t="shared" si="8"/>
        <v>3.404952658412236</v>
      </c>
    </row>
    <row r="14" spans="1:17" x14ac:dyDescent="0.25">
      <c r="A14" s="4">
        <f t="shared" si="9"/>
        <v>1998</v>
      </c>
      <c r="B14" s="6">
        <v>12606</v>
      </c>
      <c r="C14" s="6">
        <v>16670</v>
      </c>
      <c r="D14" s="6">
        <v>407</v>
      </c>
      <c r="E14" s="6">
        <v>4778</v>
      </c>
      <c r="F14" s="6">
        <v>5172</v>
      </c>
      <c r="G14" s="6">
        <f>1054+1608</f>
        <v>2662</v>
      </c>
      <c r="H14" s="5">
        <f t="shared" si="0"/>
        <v>126.06</v>
      </c>
      <c r="I14" s="5">
        <f t="shared" si="1"/>
        <v>41.028081865778198</v>
      </c>
      <c r="J14" s="5">
        <f t="shared" si="2"/>
        <v>37.902586070125338</v>
      </c>
      <c r="K14" s="5">
        <f t="shared" si="3"/>
        <v>3.2286212914485164</v>
      </c>
      <c r="L14" s="5">
        <f t="shared" si="4"/>
        <v>21.116928446771379</v>
      </c>
      <c r="M14" s="7">
        <v>114.11156916290305</v>
      </c>
      <c r="N14" s="5">
        <f t="shared" si="5"/>
        <v>166.7</v>
      </c>
      <c r="O14" s="5">
        <f t="shared" si="6"/>
        <v>31.025794841031797</v>
      </c>
      <c r="P14" s="5">
        <f t="shared" si="7"/>
        <v>28.662267546490703</v>
      </c>
      <c r="Q14" s="5">
        <f t="shared" si="8"/>
        <v>2.4415116976604683</v>
      </c>
    </row>
    <row r="15" spans="1:17" x14ac:dyDescent="0.25">
      <c r="A15" s="4">
        <f t="shared" si="9"/>
        <v>1999</v>
      </c>
      <c r="B15" s="6">
        <v>12733</v>
      </c>
      <c r="C15" s="6">
        <v>16733</v>
      </c>
      <c r="D15" s="6">
        <v>313</v>
      </c>
      <c r="E15" s="6">
        <v>4796</v>
      </c>
      <c r="F15" s="6">
        <v>5153</v>
      </c>
      <c r="G15" s="6">
        <f>1324+1387</f>
        <v>2711</v>
      </c>
      <c r="H15" s="5">
        <f t="shared" si="0"/>
        <v>127.33</v>
      </c>
      <c r="I15" s="5">
        <f t="shared" si="1"/>
        <v>40.469645802246134</v>
      </c>
      <c r="J15" s="5">
        <f t="shared" si="2"/>
        <v>37.665907484489125</v>
      </c>
      <c r="K15" s="5">
        <f t="shared" si="3"/>
        <v>2.4581795334956413</v>
      </c>
      <c r="L15" s="5">
        <f t="shared" si="4"/>
        <v>21.291133275740204</v>
      </c>
      <c r="M15" s="7">
        <v>110.90517667677912</v>
      </c>
      <c r="N15" s="5">
        <f t="shared" si="5"/>
        <v>167.33</v>
      </c>
      <c r="O15" s="5">
        <f t="shared" si="6"/>
        <v>30.795434171995456</v>
      </c>
      <c r="P15" s="5">
        <f t="shared" si="7"/>
        <v>28.661925536365263</v>
      </c>
      <c r="Q15" s="5">
        <f t="shared" si="8"/>
        <v>1.8705551903424369</v>
      </c>
    </row>
    <row r="16" spans="1:17" x14ac:dyDescent="0.25">
      <c r="A16" s="4">
        <f t="shared" si="9"/>
        <v>2000</v>
      </c>
      <c r="B16" s="6">
        <v>12923</v>
      </c>
      <c r="C16" s="6">
        <v>16761</v>
      </c>
      <c r="D16" s="6">
        <v>269</v>
      </c>
      <c r="E16" s="6">
        <v>4791</v>
      </c>
      <c r="F16" s="6">
        <v>5169</v>
      </c>
      <c r="G16" s="6">
        <v>2624</v>
      </c>
      <c r="H16" s="5">
        <f t="shared" si="0"/>
        <v>129.22999999999999</v>
      </c>
      <c r="I16" s="5">
        <f t="shared" si="1"/>
        <v>39.998452371740314</v>
      </c>
      <c r="J16" s="5">
        <f t="shared" si="2"/>
        <v>37.073434960922391</v>
      </c>
      <c r="K16" s="5">
        <f t="shared" si="3"/>
        <v>2.0815600092857696</v>
      </c>
      <c r="L16" s="5">
        <f t="shared" si="4"/>
        <v>20.304882767159331</v>
      </c>
      <c r="M16" s="7">
        <v>106.50990753209364</v>
      </c>
      <c r="N16" s="5">
        <f t="shared" si="5"/>
        <v>167.61</v>
      </c>
      <c r="O16" s="5">
        <f t="shared" si="6"/>
        <v>30.839448720243421</v>
      </c>
      <c r="P16" s="5">
        <f t="shared" si="7"/>
        <v>28.58421335242527</v>
      </c>
      <c r="Q16" s="5">
        <f t="shared" si="8"/>
        <v>1.6049161744525982</v>
      </c>
    </row>
    <row r="17" spans="1:17" x14ac:dyDescent="0.25">
      <c r="A17" s="4">
        <f t="shared" si="9"/>
        <v>2001</v>
      </c>
      <c r="B17" s="6">
        <v>13125</v>
      </c>
      <c r="C17" s="6">
        <v>16928</v>
      </c>
      <c r="D17" s="6">
        <v>263</v>
      </c>
      <c r="E17" s="6">
        <v>4800</v>
      </c>
      <c r="F17" s="6">
        <v>5278</v>
      </c>
      <c r="G17" s="6">
        <v>2542</v>
      </c>
      <c r="H17" s="5">
        <f t="shared" si="0"/>
        <v>131.25</v>
      </c>
      <c r="I17" s="5">
        <f t="shared" si="1"/>
        <v>40.213333333333331</v>
      </c>
      <c r="J17" s="5">
        <f t="shared" si="2"/>
        <v>36.571428571428569</v>
      </c>
      <c r="K17" s="5">
        <f t="shared" si="3"/>
        <v>2.0038095238095237</v>
      </c>
      <c r="L17" s="5">
        <f t="shared" si="4"/>
        <v>19.367619047619048</v>
      </c>
      <c r="M17" s="7">
        <v>106.57428006855403</v>
      </c>
      <c r="N17" s="5">
        <f t="shared" si="5"/>
        <v>169.28</v>
      </c>
      <c r="O17" s="5">
        <f t="shared" si="6"/>
        <v>31.179111531190927</v>
      </c>
      <c r="P17" s="5">
        <f t="shared" si="7"/>
        <v>28.355387523629489</v>
      </c>
      <c r="Q17" s="5">
        <f t="shared" si="8"/>
        <v>1.5536389413988658</v>
      </c>
    </row>
    <row r="18" spans="1:17" x14ac:dyDescent="0.25">
      <c r="A18" s="4">
        <f t="shared" si="9"/>
        <v>2002</v>
      </c>
      <c r="B18" s="6">
        <v>13269</v>
      </c>
      <c r="C18" s="6">
        <v>17117</v>
      </c>
      <c r="D18" s="6">
        <v>255</v>
      </c>
      <c r="E18" s="6">
        <v>4804</v>
      </c>
      <c r="F18" s="6">
        <v>5332</v>
      </c>
      <c r="G18" s="6">
        <v>2597</v>
      </c>
      <c r="H18" s="5">
        <f t="shared" si="0"/>
        <v>132.69</v>
      </c>
      <c r="I18" s="5">
        <f t="shared" si="1"/>
        <v>40.183887256010252</v>
      </c>
      <c r="J18" s="5">
        <f t="shared" si="2"/>
        <v>36.204687617755674</v>
      </c>
      <c r="K18" s="5">
        <f t="shared" si="3"/>
        <v>1.9217725525661316</v>
      </c>
      <c r="L18" s="5">
        <f t="shared" si="4"/>
        <v>19.571934584369583</v>
      </c>
      <c r="M18" s="7">
        <v>105.8723999388129</v>
      </c>
      <c r="N18" s="5">
        <f t="shared" si="5"/>
        <v>171.17</v>
      </c>
      <c r="O18" s="5">
        <f t="shared" si="6"/>
        <v>31.150318396915349</v>
      </c>
      <c r="P18" s="5">
        <f t="shared" si="7"/>
        <v>28.065665712449615</v>
      </c>
      <c r="Q18" s="5">
        <f t="shared" si="8"/>
        <v>1.4897470351112929</v>
      </c>
    </row>
    <row r="19" spans="1:17" x14ac:dyDescent="0.25">
      <c r="A19" s="4">
        <f t="shared" si="9"/>
        <v>2003</v>
      </c>
      <c r="B19" s="6">
        <v>13107</v>
      </c>
      <c r="C19" s="6">
        <v>17259</v>
      </c>
      <c r="D19" s="6">
        <v>314</v>
      </c>
      <c r="E19" s="6">
        <v>4727</v>
      </c>
      <c r="F19" s="6">
        <v>5375</v>
      </c>
      <c r="G19" s="6">
        <v>2824</v>
      </c>
      <c r="H19" s="5">
        <f t="shared" si="0"/>
        <v>131.07</v>
      </c>
      <c r="I19" s="5">
        <f t="shared" si="1"/>
        <v>41.008621347371637</v>
      </c>
      <c r="J19" s="5">
        <f t="shared" si="2"/>
        <v>36.064698252841993</v>
      </c>
      <c r="K19" s="5">
        <f t="shared" si="3"/>
        <v>2.3956664377813381</v>
      </c>
      <c r="L19" s="5">
        <f t="shared" si="4"/>
        <v>21.545738918135349</v>
      </c>
      <c r="M19" s="7">
        <v>105.90369493004658</v>
      </c>
      <c r="N19" s="5">
        <f t="shared" si="5"/>
        <v>172.59</v>
      </c>
      <c r="O19" s="5">
        <f t="shared" si="6"/>
        <v>31.143171678544526</v>
      </c>
      <c r="P19" s="5">
        <f t="shared" si="7"/>
        <v>27.388608841763716</v>
      </c>
      <c r="Q19" s="5">
        <f t="shared" si="8"/>
        <v>1.8193406338721827</v>
      </c>
    </row>
    <row r="20" spans="1:17" x14ac:dyDescent="0.25">
      <c r="A20" s="4">
        <f t="shared" si="9"/>
        <v>2004</v>
      </c>
      <c r="B20" s="6">
        <v>13114</v>
      </c>
      <c r="C20" s="6">
        <v>17410</v>
      </c>
      <c r="D20" s="6">
        <v>355</v>
      </c>
      <c r="E20" s="6">
        <v>4709</v>
      </c>
      <c r="F20" s="6">
        <v>5410</v>
      </c>
      <c r="G20" s="6">
        <v>2942</v>
      </c>
      <c r="H20" s="5">
        <f t="shared" si="0"/>
        <v>131.13999999999999</v>
      </c>
      <c r="I20" s="5">
        <f t="shared" si="1"/>
        <v>41.253622083269789</v>
      </c>
      <c r="J20" s="5">
        <f t="shared" si="2"/>
        <v>35.908189720908958</v>
      </c>
      <c r="K20" s="5">
        <f t="shared" si="3"/>
        <v>2.7070306542626206</v>
      </c>
      <c r="L20" s="5">
        <f t="shared" si="4"/>
        <v>22.434039957297546</v>
      </c>
      <c r="M20" s="7">
        <v>105.2036834118723</v>
      </c>
      <c r="N20" s="5">
        <f t="shared" si="5"/>
        <v>174.1</v>
      </c>
      <c r="O20" s="5">
        <f t="shared" si="6"/>
        <v>31.074095347501437</v>
      </c>
      <c r="P20" s="5">
        <f t="shared" si="7"/>
        <v>27.04767375071798</v>
      </c>
      <c r="Q20" s="5">
        <f t="shared" si="8"/>
        <v>2.0390580126364157</v>
      </c>
    </row>
    <row r="21" spans="1:17" x14ac:dyDescent="0.25">
      <c r="A21" s="4">
        <f t="shared" si="9"/>
        <v>2005</v>
      </c>
      <c r="B21" s="6">
        <v>13235</v>
      </c>
      <c r="C21" s="6">
        <v>17640</v>
      </c>
      <c r="D21" s="6">
        <v>333</v>
      </c>
      <c r="E21" s="6">
        <v>4632</v>
      </c>
      <c r="F21" s="6">
        <v>5504</v>
      </c>
      <c r="G21" s="6">
        <v>3062</v>
      </c>
      <c r="H21" s="5">
        <f t="shared" si="0"/>
        <v>132.35</v>
      </c>
      <c r="I21" s="5">
        <f t="shared" si="1"/>
        <v>41.586701926709488</v>
      </c>
      <c r="J21" s="5">
        <f t="shared" si="2"/>
        <v>34.998111069134872</v>
      </c>
      <c r="K21" s="5">
        <f t="shared" si="3"/>
        <v>2.5160559123536079</v>
      </c>
      <c r="L21" s="5">
        <f t="shared" si="4"/>
        <v>23.135625236116358</v>
      </c>
      <c r="M21" s="7">
        <v>104.89424605478253</v>
      </c>
      <c r="N21" s="5">
        <f t="shared" si="5"/>
        <v>176.4</v>
      </c>
      <c r="O21" s="5">
        <f t="shared" si="6"/>
        <v>31.201814058956916</v>
      </c>
      <c r="P21" s="5">
        <f t="shared" si="7"/>
        <v>26.258503401360542</v>
      </c>
      <c r="Q21" s="5">
        <f t="shared" si="8"/>
        <v>1.8877551020408163</v>
      </c>
    </row>
    <row r="22" spans="1:17" x14ac:dyDescent="0.25">
      <c r="A22" s="4">
        <f t="shared" si="9"/>
        <v>2006</v>
      </c>
      <c r="B22" s="6">
        <v>13414</v>
      </c>
      <c r="C22" s="6">
        <v>17716</v>
      </c>
      <c r="D22" s="6">
        <v>334</v>
      </c>
      <c r="E22" s="6">
        <v>4644</v>
      </c>
      <c r="F22" s="6">
        <v>5544</v>
      </c>
      <c r="G22" s="6">
        <v>2987</v>
      </c>
      <c r="H22" s="5">
        <f t="shared" si="0"/>
        <v>134.13999999999999</v>
      </c>
      <c r="I22" s="5">
        <f t="shared" si="1"/>
        <v>41.329953779633222</v>
      </c>
      <c r="J22" s="5">
        <f t="shared" si="2"/>
        <v>34.620545698523934</v>
      </c>
      <c r="K22" s="5">
        <f t="shared" si="3"/>
        <v>2.4899358878783362</v>
      </c>
      <c r="L22" s="5">
        <f t="shared" si="4"/>
        <v>22.267779931414942</v>
      </c>
      <c r="M22" s="7">
        <v>101.51496161273202</v>
      </c>
      <c r="N22" s="5">
        <f t="shared" si="5"/>
        <v>177.16</v>
      </c>
      <c r="O22" s="5">
        <f t="shared" si="6"/>
        <v>31.293745766538724</v>
      </c>
      <c r="P22" s="5">
        <f t="shared" si="7"/>
        <v>26.21359223300971</v>
      </c>
      <c r="Q22" s="5">
        <f t="shared" si="8"/>
        <v>1.8853014224429894</v>
      </c>
    </row>
    <row r="23" spans="1:17" x14ac:dyDescent="0.25">
      <c r="A23" s="4">
        <f t="shared" si="9"/>
        <v>2007</v>
      </c>
      <c r="B23" s="6">
        <v>13564</v>
      </c>
      <c r="C23" s="6">
        <v>17859</v>
      </c>
      <c r="D23" s="6">
        <v>310</v>
      </c>
      <c r="E23" s="6">
        <v>4617</v>
      </c>
      <c r="F23" s="6">
        <v>5623</v>
      </c>
      <c r="G23" s="6">
        <v>3039</v>
      </c>
      <c r="H23" s="5">
        <f t="shared" si="0"/>
        <v>135.63999999999999</v>
      </c>
      <c r="I23" s="5">
        <f t="shared" si="1"/>
        <v>41.455322913594813</v>
      </c>
      <c r="J23" s="5">
        <f t="shared" si="2"/>
        <v>34.038631672073137</v>
      </c>
      <c r="K23" s="5">
        <f t="shared" si="3"/>
        <v>2.2854615157770573</v>
      </c>
      <c r="L23" s="5">
        <f t="shared" si="4"/>
        <v>22.404895311117667</v>
      </c>
      <c r="M23" s="7">
        <v>98.215583694164692</v>
      </c>
      <c r="N23" s="5">
        <f t="shared" si="5"/>
        <v>178.59</v>
      </c>
      <c r="O23" s="5">
        <f t="shared" si="6"/>
        <v>31.485525505347443</v>
      </c>
      <c r="P23" s="5">
        <f t="shared" si="7"/>
        <v>25.852511338820761</v>
      </c>
      <c r="Q23" s="5">
        <f t="shared" si="8"/>
        <v>1.7358194747746234</v>
      </c>
    </row>
    <row r="24" spans="1:17" x14ac:dyDescent="0.25">
      <c r="A24" s="4">
        <f t="shared" si="9"/>
        <v>2008</v>
      </c>
      <c r="B24" s="6">
        <v>13960</v>
      </c>
      <c r="C24" s="6">
        <v>18052</v>
      </c>
      <c r="D24" s="6">
        <v>287</v>
      </c>
      <c r="E24" s="6">
        <v>4625</v>
      </c>
      <c r="F24" s="6">
        <v>5684</v>
      </c>
      <c r="G24" s="6">
        <v>2900</v>
      </c>
      <c r="H24" s="5">
        <f t="shared" si="0"/>
        <v>139.6</v>
      </c>
      <c r="I24" s="5">
        <f t="shared" si="1"/>
        <v>40.716332378223498</v>
      </c>
      <c r="J24" s="5">
        <f t="shared" si="2"/>
        <v>33.130372492836678</v>
      </c>
      <c r="K24" s="5">
        <f t="shared" si="3"/>
        <v>2.0558739255014329</v>
      </c>
      <c r="L24" s="5">
        <f t="shared" si="4"/>
        <v>20.773638968481375</v>
      </c>
      <c r="M24" s="7">
        <v>99.153955883039629</v>
      </c>
      <c r="N24" s="5">
        <f t="shared" si="5"/>
        <v>180.52</v>
      </c>
      <c r="O24" s="5">
        <f t="shared" si="6"/>
        <v>31.486815865278082</v>
      </c>
      <c r="P24" s="5">
        <f t="shared" si="7"/>
        <v>25.620429869266562</v>
      </c>
      <c r="Q24" s="5">
        <f t="shared" si="8"/>
        <v>1.5898515399955682</v>
      </c>
    </row>
    <row r="25" spans="1:17" x14ac:dyDescent="0.25">
      <c r="A25" s="4">
        <f t="shared" si="9"/>
        <v>2009</v>
      </c>
      <c r="B25" s="6">
        <v>13687</v>
      </c>
      <c r="C25" s="6">
        <v>18167</v>
      </c>
      <c r="D25" s="6">
        <v>461</v>
      </c>
      <c r="E25" s="6">
        <v>4634</v>
      </c>
      <c r="F25" s="6">
        <v>5858</v>
      </c>
      <c r="G25" s="6">
        <f>1559+7+1528</f>
        <v>3094</v>
      </c>
      <c r="H25" s="5">
        <f t="shared" si="0"/>
        <v>136.87</v>
      </c>
      <c r="I25" s="5">
        <f t="shared" si="1"/>
        <v>42.799736976693211</v>
      </c>
      <c r="J25" s="5">
        <f t="shared" si="2"/>
        <v>33.856944545919482</v>
      </c>
      <c r="K25" s="5">
        <f t="shared" si="3"/>
        <v>3.3681595674727842</v>
      </c>
      <c r="L25" s="5">
        <f t="shared" si="4"/>
        <v>22.605391977789143</v>
      </c>
      <c r="M25" s="7">
        <v>106.91444229740499</v>
      </c>
      <c r="N25" s="5">
        <f t="shared" si="5"/>
        <v>181.67</v>
      </c>
      <c r="O25" s="5">
        <f t="shared" si="6"/>
        <v>32.245279903121045</v>
      </c>
      <c r="P25" s="5">
        <f t="shared" si="7"/>
        <v>25.507788847911048</v>
      </c>
      <c r="Q25" s="5">
        <f t="shared" si="8"/>
        <v>2.5375681180161833</v>
      </c>
    </row>
    <row r="26" spans="1:17" x14ac:dyDescent="0.25">
      <c r="A26" s="4">
        <f t="shared" si="9"/>
        <v>2010</v>
      </c>
      <c r="B26" s="6">
        <v>13686</v>
      </c>
      <c r="C26" s="6">
        <v>18280</v>
      </c>
      <c r="D26" s="6">
        <v>446</v>
      </c>
      <c r="E26" s="6">
        <v>4582</v>
      </c>
      <c r="F26" s="6">
        <v>5988</v>
      </c>
      <c r="G26" s="6">
        <v>3305</v>
      </c>
      <c r="H26" s="5">
        <f t="shared" si="0"/>
        <v>136.86000000000001</v>
      </c>
      <c r="I26" s="5">
        <f t="shared" si="1"/>
        <v>43.752740026304245</v>
      </c>
      <c r="J26" s="5">
        <f t="shared" si="2"/>
        <v>33.479468069560134</v>
      </c>
      <c r="K26" s="5">
        <f t="shared" si="3"/>
        <v>3.2588046178576646</v>
      </c>
      <c r="L26" s="5">
        <f t="shared" si="4"/>
        <v>24.148765161478881</v>
      </c>
      <c r="M26" s="7">
        <v>104.65683355269579</v>
      </c>
      <c r="N26" s="5">
        <f t="shared" si="5"/>
        <v>182.8</v>
      </c>
      <c r="O26" s="5">
        <f t="shared" si="6"/>
        <v>32.757111597374177</v>
      </c>
      <c r="P26" s="5">
        <f t="shared" si="7"/>
        <v>25.065645514223192</v>
      </c>
      <c r="Q26" s="5">
        <f t="shared" si="8"/>
        <v>2.4398249452954048</v>
      </c>
    </row>
    <row r="27" spans="1:17" x14ac:dyDescent="0.25">
      <c r="A27" s="4">
        <f t="shared" ref="A27:A32" si="10">A26+1</f>
        <v>2011</v>
      </c>
      <c r="B27" s="6">
        <v>14000</v>
      </c>
      <c r="C27" s="6">
        <v>18352</v>
      </c>
      <c r="D27" s="6">
        <v>422</v>
      </c>
      <c r="E27" s="6">
        <v>4645</v>
      </c>
      <c r="F27" s="6">
        <v>6143</v>
      </c>
      <c r="G27" s="6">
        <v>3145</v>
      </c>
      <c r="H27" s="5">
        <f t="shared" ref="H27:H32" si="11">B27/100</f>
        <v>140</v>
      </c>
      <c r="I27" s="5">
        <f t="shared" ref="I27:I32" si="12">F27/H27</f>
        <v>43.878571428571426</v>
      </c>
      <c r="J27" s="5">
        <f t="shared" ref="J27:J32" si="13">E27/H27</f>
        <v>33.178571428571431</v>
      </c>
      <c r="K27" s="5">
        <f t="shared" ref="K27:K32" si="14">D27/H27</f>
        <v>3.0142857142857142</v>
      </c>
      <c r="L27" s="5">
        <f t="shared" ref="L27:L32" si="15">G27/H27</f>
        <v>22.464285714285715</v>
      </c>
      <c r="M27" s="7">
        <v>103.75582627073651</v>
      </c>
      <c r="N27" s="5">
        <f t="shared" ref="N27:N32" si="16">C27/100</f>
        <v>183.52</v>
      </c>
      <c r="O27" s="5">
        <f t="shared" ref="O27:O32" si="17">F27/N27</f>
        <v>33.473190932868349</v>
      </c>
      <c r="P27" s="5">
        <f t="shared" ref="P27:P32" si="18">E27/N27</f>
        <v>25.31059285091543</v>
      </c>
      <c r="Q27" s="5">
        <f t="shared" ref="Q27:Q32" si="19">D27/N27</f>
        <v>2.2994768962510896</v>
      </c>
    </row>
    <row r="28" spans="1:17" x14ac:dyDescent="0.25">
      <c r="A28" s="4">
        <f t="shared" si="10"/>
        <v>2012</v>
      </c>
      <c r="B28" s="6">
        <v>13931</v>
      </c>
      <c r="C28" s="6">
        <v>18310</v>
      </c>
      <c r="D28" s="6">
        <v>546</v>
      </c>
      <c r="E28" s="6">
        <v>4665</v>
      </c>
      <c r="F28" s="6">
        <v>6225</v>
      </c>
      <c r="G28" s="6">
        <v>3135</v>
      </c>
      <c r="H28" s="5">
        <f t="shared" si="11"/>
        <v>139.31</v>
      </c>
      <c r="I28" s="5">
        <f t="shared" si="12"/>
        <v>44.684516545833034</v>
      </c>
      <c r="J28" s="5">
        <f t="shared" si="13"/>
        <v>33.486469025913429</v>
      </c>
      <c r="K28" s="5">
        <f t="shared" si="14"/>
        <v>3.9193166319718613</v>
      </c>
      <c r="L28" s="5">
        <f t="shared" si="15"/>
        <v>22.503768573684589</v>
      </c>
      <c r="M28" s="7">
        <v>106.2388456962337</v>
      </c>
      <c r="N28" s="5">
        <f t="shared" si="16"/>
        <v>183.1</v>
      </c>
      <c r="O28" s="5">
        <f t="shared" si="17"/>
        <v>33.997815401419992</v>
      </c>
      <c r="P28" s="5">
        <f t="shared" si="18"/>
        <v>25.477880939377389</v>
      </c>
      <c r="Q28" s="5">
        <f t="shared" si="19"/>
        <v>2.9819770617149102</v>
      </c>
    </row>
    <row r="29" spans="1:17" x14ac:dyDescent="0.25">
      <c r="A29" s="4">
        <f t="shared" si="10"/>
        <v>2013</v>
      </c>
      <c r="B29" s="6">
        <v>13928</v>
      </c>
      <c r="C29" s="6">
        <v>18303</v>
      </c>
      <c r="D29" s="6">
        <v>583</v>
      </c>
      <c r="E29" s="6">
        <v>4658</v>
      </c>
      <c r="F29" s="6">
        <v>6357</v>
      </c>
      <c r="G29" s="6">
        <v>3140</v>
      </c>
      <c r="H29" s="5">
        <f t="shared" si="11"/>
        <v>139.28</v>
      </c>
      <c r="I29" s="5">
        <f t="shared" si="12"/>
        <v>45.641872487076391</v>
      </c>
      <c r="J29" s="5">
        <f t="shared" si="13"/>
        <v>33.443423319931071</v>
      </c>
      <c r="K29" s="5">
        <f t="shared" si="14"/>
        <v>4.1858127512923611</v>
      </c>
      <c r="L29" s="5">
        <f t="shared" si="15"/>
        <v>22.544514646754738</v>
      </c>
      <c r="M29" s="7">
        <v>111.08095532488093</v>
      </c>
      <c r="N29" s="5">
        <f t="shared" si="16"/>
        <v>183.03</v>
      </c>
      <c r="O29" s="5">
        <f t="shared" si="17"/>
        <v>34.73201114571382</v>
      </c>
      <c r="P29" s="5">
        <f t="shared" si="18"/>
        <v>25.449379883079278</v>
      </c>
      <c r="Q29" s="5">
        <f t="shared" si="19"/>
        <v>3.1852701742883682</v>
      </c>
    </row>
    <row r="30" spans="1:17" x14ac:dyDescent="0.25">
      <c r="A30" s="4">
        <f t="shared" si="10"/>
        <v>2014</v>
      </c>
      <c r="B30" s="6">
        <v>14489</v>
      </c>
      <c r="C30" s="6">
        <v>18321</v>
      </c>
      <c r="D30" s="6">
        <v>652</v>
      </c>
      <c r="E30" s="6">
        <v>4696</v>
      </c>
      <c r="F30" s="6">
        <v>6463</v>
      </c>
      <c r="G30" s="6">
        <v>2616</v>
      </c>
      <c r="H30" s="5">
        <f t="shared" si="11"/>
        <v>144.88999999999999</v>
      </c>
      <c r="I30" s="5">
        <f t="shared" si="12"/>
        <v>44.606253019532062</v>
      </c>
      <c r="J30" s="5">
        <f t="shared" si="13"/>
        <v>32.410794395748503</v>
      </c>
      <c r="K30" s="5">
        <f t="shared" si="14"/>
        <v>4.4999654910621851</v>
      </c>
      <c r="L30" s="5">
        <f t="shared" si="15"/>
        <v>18.055076264752572</v>
      </c>
      <c r="M30" s="7">
        <v>114.66085566181604</v>
      </c>
      <c r="N30" s="5">
        <f t="shared" si="16"/>
        <v>183.21</v>
      </c>
      <c r="O30" s="5">
        <f t="shared" si="17"/>
        <v>35.276458708585771</v>
      </c>
      <c r="P30" s="5">
        <f t="shared" si="18"/>
        <v>25.631788657824355</v>
      </c>
      <c r="Q30" s="5">
        <f t="shared" si="19"/>
        <v>3.5587577097320016</v>
      </c>
    </row>
    <row r="31" spans="1:17" x14ac:dyDescent="0.25">
      <c r="A31" s="4">
        <f t="shared" si="10"/>
        <v>2015</v>
      </c>
      <c r="B31" s="6">
        <v>14471</v>
      </c>
      <c r="C31" s="6">
        <v>18269</v>
      </c>
      <c r="D31" s="6">
        <v>623</v>
      </c>
      <c r="E31" s="6">
        <v>4691</v>
      </c>
      <c r="F31" s="6">
        <v>6586</v>
      </c>
      <c r="G31" s="6">
        <v>2612</v>
      </c>
      <c r="H31" s="5">
        <f t="shared" si="11"/>
        <v>144.71</v>
      </c>
      <c r="I31" s="5">
        <f t="shared" si="12"/>
        <v>45.511713081335081</v>
      </c>
      <c r="J31" s="5">
        <f t="shared" si="13"/>
        <v>32.416557252435908</v>
      </c>
      <c r="K31" s="5">
        <f t="shared" si="14"/>
        <v>4.3051620482343997</v>
      </c>
      <c r="L31" s="5">
        <f t="shared" si="15"/>
        <v>18.049892889226729</v>
      </c>
      <c r="M31" s="7">
        <v>116.96902093058195</v>
      </c>
      <c r="N31" s="5">
        <f t="shared" si="16"/>
        <v>182.69</v>
      </c>
      <c r="O31" s="5">
        <f t="shared" si="17"/>
        <v>36.050139580710493</v>
      </c>
      <c r="P31" s="5">
        <f t="shared" si="18"/>
        <v>25.677376977393401</v>
      </c>
      <c r="Q31" s="5">
        <f t="shared" si="19"/>
        <v>3.4101483387158575</v>
      </c>
    </row>
    <row r="32" spans="1:17" x14ac:dyDescent="0.25">
      <c r="A32" s="4">
        <f t="shared" si="10"/>
        <v>2016</v>
      </c>
      <c r="B32" s="6">
        <v>14598</v>
      </c>
      <c r="C32" s="6">
        <v>18246</v>
      </c>
      <c r="D32" s="6">
        <v>552</v>
      </c>
      <c r="E32" s="6">
        <v>4779</v>
      </c>
      <c r="F32" s="6">
        <v>6686</v>
      </c>
      <c r="G32" s="6">
        <f>1436+3+1160</f>
        <v>2599</v>
      </c>
      <c r="H32" s="5">
        <f t="shared" si="11"/>
        <v>145.97999999999999</v>
      </c>
      <c r="I32" s="5">
        <f t="shared" si="12"/>
        <v>45.800794629401288</v>
      </c>
      <c r="J32" s="5">
        <f t="shared" si="13"/>
        <v>32.737361282367452</v>
      </c>
      <c r="K32" s="5">
        <f t="shared" si="14"/>
        <v>3.7813399095766544</v>
      </c>
      <c r="L32" s="5">
        <f t="shared" si="15"/>
        <v>17.803808740923415</v>
      </c>
      <c r="M32" s="7">
        <v>116.00252056638919</v>
      </c>
      <c r="N32" s="5">
        <f t="shared" si="16"/>
        <v>182.46</v>
      </c>
      <c r="O32" s="5">
        <f t="shared" si="17"/>
        <v>36.6436479228324</v>
      </c>
      <c r="P32" s="5">
        <f t="shared" si="18"/>
        <v>26.192042091417296</v>
      </c>
      <c r="Q32" s="5">
        <f t="shared" si="19"/>
        <v>3.0253206182176915</v>
      </c>
    </row>
    <row r="33" spans="1:17" x14ac:dyDescent="0.25">
      <c r="A33" s="4">
        <f t="shared" ref="A33:A38" si="20">A32+1</f>
        <v>2017</v>
      </c>
      <c r="B33" s="6">
        <v>14745</v>
      </c>
      <c r="C33" s="6">
        <v>18246</v>
      </c>
      <c r="D33" s="6">
        <v>573</v>
      </c>
      <c r="E33" s="6">
        <v>4842</v>
      </c>
      <c r="F33" s="6">
        <v>6873</v>
      </c>
      <c r="G33" s="6">
        <v>2456</v>
      </c>
      <c r="H33" s="5">
        <f t="shared" ref="H33:H38" si="21">B33/100</f>
        <v>147.44999999999999</v>
      </c>
      <c r="I33" s="5">
        <f t="shared" ref="I33:I38" si="22">F33/H33</f>
        <v>46.612410986775181</v>
      </c>
      <c r="J33" s="5">
        <f t="shared" ref="J33:J38" si="23">E33/H33</f>
        <v>32.838250254323505</v>
      </c>
      <c r="K33" s="5">
        <f t="shared" ref="K33:K38" si="24">D33/H33</f>
        <v>3.8860630722278739</v>
      </c>
      <c r="L33" s="5">
        <f t="shared" ref="L33:L38" si="25">G33/H33</f>
        <v>16.656493726687014</v>
      </c>
      <c r="M33" s="7">
        <v>111.79273369334072</v>
      </c>
      <c r="N33" s="5">
        <f t="shared" ref="N33:N38" si="26">C33/100</f>
        <v>182.46</v>
      </c>
      <c r="O33" s="5">
        <f t="shared" ref="O33:O38" si="27">F33/N33</f>
        <v>37.668530088786582</v>
      </c>
      <c r="P33" s="5">
        <f t="shared" ref="P33:P38" si="28">E33/N33</f>
        <v>26.537323248931273</v>
      </c>
      <c r="Q33" s="5">
        <f t="shared" ref="Q33:Q38" si="29">D33/N33</f>
        <v>3.1404143373890165</v>
      </c>
    </row>
    <row r="34" spans="1:17" x14ac:dyDescent="0.25">
      <c r="A34" s="9">
        <f t="shared" si="20"/>
        <v>2018</v>
      </c>
      <c r="B34" s="10">
        <v>14873</v>
      </c>
      <c r="C34" s="10">
        <v>18216</v>
      </c>
      <c r="D34" s="10">
        <v>548</v>
      </c>
      <c r="E34" s="10">
        <v>4953</v>
      </c>
      <c r="F34" s="10">
        <v>6930</v>
      </c>
      <c r="G34" s="10">
        <v>2485</v>
      </c>
      <c r="H34" s="11">
        <f t="shared" si="21"/>
        <v>148.72999999999999</v>
      </c>
      <c r="I34" s="11">
        <f t="shared" si="22"/>
        <v>46.594500100853899</v>
      </c>
      <c r="J34" s="11">
        <f t="shared" si="23"/>
        <v>33.301956565588654</v>
      </c>
      <c r="K34" s="11">
        <f t="shared" si="24"/>
        <v>3.6845290123041754</v>
      </c>
      <c r="L34" s="11">
        <f t="shared" si="25"/>
        <v>16.70812882404357</v>
      </c>
      <c r="M34" s="12">
        <v>108.20182097917653</v>
      </c>
      <c r="N34" s="11">
        <f t="shared" si="26"/>
        <v>182.16</v>
      </c>
      <c r="O34" s="11">
        <f t="shared" si="27"/>
        <v>38.043478260869563</v>
      </c>
      <c r="P34" s="11">
        <f t="shared" si="28"/>
        <v>27.19038208168643</v>
      </c>
      <c r="Q34" s="11">
        <f t="shared" si="29"/>
        <v>3.008344312692139</v>
      </c>
    </row>
    <row r="35" spans="1:17" x14ac:dyDescent="0.25">
      <c r="A35" s="9">
        <f t="shared" si="20"/>
        <v>2019</v>
      </c>
      <c r="B35" s="10">
        <v>14541</v>
      </c>
      <c r="C35" s="10">
        <v>18156</v>
      </c>
      <c r="D35" s="10">
        <v>574</v>
      </c>
      <c r="E35" s="10">
        <v>4942</v>
      </c>
      <c r="F35" s="10">
        <v>7063</v>
      </c>
      <c r="G35" s="10">
        <f>1559+8+1197</f>
        <v>2764</v>
      </c>
      <c r="H35" s="11">
        <f t="shared" si="21"/>
        <v>145.41</v>
      </c>
      <c r="I35" s="11">
        <f t="shared" si="22"/>
        <v>48.573000481397429</v>
      </c>
      <c r="J35" s="11">
        <f t="shared" si="23"/>
        <v>33.986658414139328</v>
      </c>
      <c r="K35" s="11">
        <f t="shared" si="24"/>
        <v>3.9474589092909707</v>
      </c>
      <c r="L35" s="11">
        <f t="shared" si="25"/>
        <v>19.008321298397636</v>
      </c>
      <c r="M35" s="12">
        <v>108.06639573360478</v>
      </c>
      <c r="N35" s="11">
        <f t="shared" si="26"/>
        <v>181.56</v>
      </c>
      <c r="O35" s="11">
        <f t="shared" si="27"/>
        <v>38.901740471469488</v>
      </c>
      <c r="P35" s="11">
        <f t="shared" si="28"/>
        <v>27.219651905706101</v>
      </c>
      <c r="Q35" s="11">
        <f t="shared" si="29"/>
        <v>3.1614893148270542</v>
      </c>
    </row>
    <row r="36" spans="1:17" x14ac:dyDescent="0.25">
      <c r="A36" s="9">
        <f t="shared" si="20"/>
        <v>2020</v>
      </c>
      <c r="B36" s="10">
        <v>13689</v>
      </c>
      <c r="C36" s="10">
        <v>18224</v>
      </c>
      <c r="D36" s="10">
        <v>1404</v>
      </c>
      <c r="E36" s="10">
        <v>4974</v>
      </c>
      <c r="F36" s="10">
        <v>7104</v>
      </c>
      <c r="G36" s="10">
        <v>2958</v>
      </c>
      <c r="H36" s="11">
        <f t="shared" si="21"/>
        <v>136.88999999999999</v>
      </c>
      <c r="I36" s="11">
        <f t="shared" si="22"/>
        <v>51.895682664913437</v>
      </c>
      <c r="J36" s="11">
        <f t="shared" si="23"/>
        <v>36.335744028051721</v>
      </c>
      <c r="K36" s="11">
        <f t="shared" si="24"/>
        <v>10.256410256410257</v>
      </c>
      <c r="L36" s="11">
        <f t="shared" si="25"/>
        <v>21.608590839360073</v>
      </c>
      <c r="M36" s="12">
        <v>116.03612420683397</v>
      </c>
      <c r="N36" s="11">
        <f t="shared" si="26"/>
        <v>182.24</v>
      </c>
      <c r="O36" s="11">
        <f t="shared" si="27"/>
        <v>38.981562774363475</v>
      </c>
      <c r="P36" s="11">
        <f t="shared" si="28"/>
        <v>27.293678665496049</v>
      </c>
      <c r="Q36" s="11">
        <f t="shared" si="29"/>
        <v>7.7041264266900784</v>
      </c>
    </row>
    <row r="37" spans="1:17" x14ac:dyDescent="0.25">
      <c r="A37" s="9">
        <f t="shared" si="20"/>
        <v>2021</v>
      </c>
      <c r="B37" s="10">
        <v>14119</v>
      </c>
      <c r="C37" s="10">
        <v>18259</v>
      </c>
      <c r="D37" s="10">
        <v>797</v>
      </c>
      <c r="E37" s="10">
        <v>4985</v>
      </c>
      <c r="F37" s="10">
        <v>7338</v>
      </c>
      <c r="G37" s="10">
        <v>3105</v>
      </c>
      <c r="H37" s="11">
        <f t="shared" si="21"/>
        <v>141.19</v>
      </c>
      <c r="I37" s="11">
        <f t="shared" si="22"/>
        <v>51.972519300233728</v>
      </c>
      <c r="J37" s="11">
        <f t="shared" si="23"/>
        <v>35.307033075996884</v>
      </c>
      <c r="K37" s="11">
        <f t="shared" si="24"/>
        <v>5.6448756994121396</v>
      </c>
      <c r="L37" s="11">
        <f t="shared" si="25"/>
        <v>21.991642467596854</v>
      </c>
      <c r="M37" s="12">
        <v>108.00167933883186</v>
      </c>
      <c r="N37" s="11">
        <f t="shared" si="26"/>
        <v>182.59</v>
      </c>
      <c r="O37" s="11">
        <f t="shared" si="27"/>
        <v>40.188400240977053</v>
      </c>
      <c r="P37" s="11">
        <f t="shared" si="28"/>
        <v>27.301604688099019</v>
      </c>
      <c r="Q37" s="11">
        <f t="shared" si="29"/>
        <v>4.3649706993811268</v>
      </c>
    </row>
    <row r="38" spans="1:17" x14ac:dyDescent="0.25">
      <c r="A38" s="9">
        <f t="shared" si="20"/>
        <v>2022</v>
      </c>
      <c r="B38" s="10">
        <v>14439</v>
      </c>
      <c r="C38" s="10">
        <v>18198</v>
      </c>
      <c r="D38" s="10">
        <v>648</v>
      </c>
      <c r="E38" s="10">
        <v>4921</v>
      </c>
      <c r="F38" s="10">
        <v>7395</v>
      </c>
      <c r="G38" s="10">
        <v>2956</v>
      </c>
      <c r="H38" s="11">
        <f t="shared" si="21"/>
        <v>144.38999999999999</v>
      </c>
      <c r="I38" s="11">
        <f t="shared" si="22"/>
        <v>51.215458134219823</v>
      </c>
      <c r="J38" s="11">
        <f t="shared" si="23"/>
        <v>34.081307569776307</v>
      </c>
      <c r="K38" s="11">
        <f t="shared" si="24"/>
        <v>4.4878454186578018</v>
      </c>
      <c r="L38" s="11">
        <f t="shared" si="25"/>
        <v>20.472331878938988</v>
      </c>
      <c r="M38" s="12">
        <v>104.9</v>
      </c>
      <c r="N38" s="11">
        <f t="shared" si="26"/>
        <v>181.98</v>
      </c>
      <c r="O38" s="11">
        <f t="shared" si="27"/>
        <v>40.636333663039899</v>
      </c>
      <c r="P38" s="11">
        <f t="shared" si="28"/>
        <v>27.04143312451918</v>
      </c>
      <c r="Q38" s="11">
        <f t="shared" si="29"/>
        <v>3.560830860534125</v>
      </c>
    </row>
    <row r="39" spans="1:17" ht="17.25" customHeight="1" x14ac:dyDescent="0.25">
      <c r="A39" s="4">
        <f>A38+1</f>
        <v>2023</v>
      </c>
      <c r="B39" s="6">
        <v>14423</v>
      </c>
      <c r="C39" s="6">
        <v>18286</v>
      </c>
      <c r="D39" s="6">
        <v>662</v>
      </c>
      <c r="E39" s="6">
        <v>4871</v>
      </c>
      <c r="F39" s="6">
        <v>7505</v>
      </c>
      <c r="G39" s="6">
        <v>3080</v>
      </c>
      <c r="H39" s="5">
        <f>B39/100</f>
        <v>144.22999999999999</v>
      </c>
      <c r="I39" s="5">
        <f>F39/H39</f>
        <v>52.034944186368996</v>
      </c>
      <c r="J39" s="5">
        <f>E39/H39</f>
        <v>33.772446786382865</v>
      </c>
      <c r="K39" s="5">
        <f>D39/H39</f>
        <v>4.5898911460861127</v>
      </c>
      <c r="L39" s="5">
        <f>G39/H39</f>
        <v>21.354780558829649</v>
      </c>
      <c r="M39" s="12">
        <v>106.35216444351597</v>
      </c>
      <c r="N39" s="5">
        <f>C39/100</f>
        <v>182.86</v>
      </c>
      <c r="O39" s="5">
        <f>F39/N39</f>
        <v>41.042327463633377</v>
      </c>
      <c r="P39" s="5">
        <f>E39/N39</f>
        <v>26.637865033358853</v>
      </c>
      <c r="Q39" s="5">
        <f>D39/N39</f>
        <v>3.6202559335010389</v>
      </c>
    </row>
    <row r="40" spans="1:17" x14ac:dyDescent="0.25">
      <c r="A40" s="8" t="s">
        <v>6</v>
      </c>
    </row>
    <row r="44" spans="1:17" ht="13.8" x14ac:dyDescent="0.3">
      <c r="A44" s="1" t="str">
        <f>CONCATENATE("Ekonomisk försörjningskvot ",MIN(Tabell_EFK[År]),"–",MAX(Tabell_EFK[År]),", antalet sysselsatta i förhållande till arbetslösa och personer utanför arbetskraften")</f>
        <v>Ekonomisk försörjningskvot 1990–2023, antalet sysselsatta i förhållande till arbetslösa och personer utanför arbetskraften</v>
      </c>
    </row>
    <row r="45" spans="1:17" x14ac:dyDescent="0.25">
      <c r="A45" s="2" t="s">
        <v>0</v>
      </c>
      <c r="B45" s="2" t="s">
        <v>2</v>
      </c>
      <c r="C45" s="2" t="s">
        <v>21</v>
      </c>
      <c r="D45" s="2" t="s">
        <v>14</v>
      </c>
      <c r="E45" s="2" t="s">
        <v>15</v>
      </c>
      <c r="F45" s="2" t="s">
        <v>3</v>
      </c>
      <c r="G45" s="2" t="s">
        <v>16</v>
      </c>
      <c r="H45" s="2" t="s">
        <v>1</v>
      </c>
    </row>
    <row r="46" spans="1:17" x14ac:dyDescent="0.25">
      <c r="A46" s="4">
        <v>1990</v>
      </c>
      <c r="B46" s="6">
        <v>236</v>
      </c>
      <c r="C46" s="6">
        <v>4487</v>
      </c>
      <c r="D46" s="6">
        <v>1137</v>
      </c>
      <c r="E46" s="6">
        <v>7</v>
      </c>
      <c r="F46" s="6">
        <v>4918</v>
      </c>
      <c r="G46" s="6">
        <v>1412</v>
      </c>
      <c r="H46" s="6">
        <v>12407</v>
      </c>
    </row>
    <row r="47" spans="1:17" x14ac:dyDescent="0.25">
      <c r="A47" s="4">
        <f>A46+1</f>
        <v>1991</v>
      </c>
      <c r="B47" s="6">
        <v>469</v>
      </c>
      <c r="C47" s="6">
        <v>4521</v>
      </c>
      <c r="D47" s="6">
        <v>1148</v>
      </c>
      <c r="E47" s="6">
        <v>9</v>
      </c>
      <c r="F47" s="6">
        <v>4970</v>
      </c>
      <c r="G47" s="6">
        <v>1503</v>
      </c>
      <c r="H47" s="6">
        <v>12227</v>
      </c>
    </row>
    <row r="48" spans="1:17" x14ac:dyDescent="0.25">
      <c r="A48" s="4">
        <f t="shared" ref="A48:A66" si="30">A47+1</f>
        <v>1992</v>
      </c>
      <c r="B48" s="6">
        <v>783</v>
      </c>
      <c r="C48" s="6">
        <v>4600</v>
      </c>
      <c r="D48" s="6">
        <v>1189</v>
      </c>
      <c r="E48" s="6">
        <v>5</v>
      </c>
      <c r="F48" s="6">
        <v>4996</v>
      </c>
      <c r="G48" s="6">
        <v>1593</v>
      </c>
      <c r="H48" s="6">
        <v>11827</v>
      </c>
    </row>
    <row r="49" spans="1:8" x14ac:dyDescent="0.25">
      <c r="A49" s="4">
        <f t="shared" si="30"/>
        <v>1993</v>
      </c>
      <c r="B49" s="6">
        <v>1055</v>
      </c>
      <c r="C49" s="6">
        <v>4663</v>
      </c>
      <c r="D49" s="6">
        <v>1419</v>
      </c>
      <c r="E49" s="6">
        <v>4</v>
      </c>
      <c r="F49" s="6">
        <v>5137</v>
      </c>
      <c r="G49" s="6">
        <v>1244</v>
      </c>
      <c r="H49" s="6">
        <v>11580</v>
      </c>
    </row>
    <row r="50" spans="1:8" x14ac:dyDescent="0.25">
      <c r="A50" s="4">
        <f t="shared" si="30"/>
        <v>1994</v>
      </c>
      <c r="B50" s="6">
        <v>1106</v>
      </c>
      <c r="C50" s="6">
        <v>4716</v>
      </c>
      <c r="D50" s="6">
        <v>1466</v>
      </c>
      <c r="E50" s="6">
        <v>7</v>
      </c>
      <c r="F50" s="6">
        <v>5178</v>
      </c>
      <c r="G50" s="6">
        <v>1278</v>
      </c>
      <c r="H50" s="6">
        <v>11407</v>
      </c>
    </row>
    <row r="51" spans="1:8" x14ac:dyDescent="0.25">
      <c r="A51" s="4">
        <f t="shared" si="30"/>
        <v>1995</v>
      </c>
      <c r="B51" s="6">
        <v>877</v>
      </c>
      <c r="C51" s="6">
        <v>4723</v>
      </c>
      <c r="D51" s="6">
        <v>1630</v>
      </c>
      <c r="E51" s="6">
        <v>5</v>
      </c>
      <c r="F51" s="6">
        <v>5217</v>
      </c>
      <c r="G51" s="6">
        <v>1256</v>
      </c>
      <c r="H51" s="6">
        <v>11494</v>
      </c>
    </row>
    <row r="52" spans="1:8" x14ac:dyDescent="0.25">
      <c r="A52" s="4">
        <f t="shared" si="30"/>
        <v>1996</v>
      </c>
      <c r="B52" s="6">
        <v>844</v>
      </c>
      <c r="C52" s="6">
        <v>4741</v>
      </c>
      <c r="D52" s="6">
        <v>1620</v>
      </c>
      <c r="E52" s="6">
        <v>2</v>
      </c>
      <c r="F52" s="6">
        <v>5236</v>
      </c>
      <c r="G52" s="6">
        <v>1162</v>
      </c>
      <c r="H52" s="6">
        <v>11652</v>
      </c>
    </row>
    <row r="53" spans="1:8" x14ac:dyDescent="0.25">
      <c r="A53" s="4">
        <f t="shared" si="30"/>
        <v>1997</v>
      </c>
      <c r="B53" s="6">
        <v>561</v>
      </c>
      <c r="C53" s="6">
        <v>4758</v>
      </c>
      <c r="D53" s="6">
        <v>1466</v>
      </c>
      <c r="E53" s="6">
        <v>3</v>
      </c>
      <c r="F53" s="6">
        <v>5163</v>
      </c>
      <c r="G53" s="6">
        <v>1407</v>
      </c>
      <c r="H53" s="6">
        <v>12034</v>
      </c>
    </row>
    <row r="54" spans="1:8" x14ac:dyDescent="0.25">
      <c r="A54" s="4">
        <f t="shared" si="30"/>
        <v>1998</v>
      </c>
      <c r="B54" s="6">
        <v>407</v>
      </c>
      <c r="C54" s="6">
        <v>4778</v>
      </c>
      <c r="D54" s="6">
        <v>1054</v>
      </c>
      <c r="E54" s="6">
        <v>6</v>
      </c>
      <c r="F54" s="6">
        <v>5172</v>
      </c>
      <c r="G54" s="6">
        <v>1602</v>
      </c>
      <c r="H54" s="6">
        <v>12606</v>
      </c>
    </row>
    <row r="55" spans="1:8" x14ac:dyDescent="0.25">
      <c r="A55" s="4">
        <f t="shared" si="30"/>
        <v>1999</v>
      </c>
      <c r="B55" s="6">
        <v>313</v>
      </c>
      <c r="C55" s="6">
        <v>4796</v>
      </c>
      <c r="D55" s="6">
        <v>1324</v>
      </c>
      <c r="E55" s="6">
        <v>1</v>
      </c>
      <c r="F55" s="6">
        <v>5153</v>
      </c>
      <c r="G55" s="6">
        <v>1386</v>
      </c>
      <c r="H55" s="6">
        <v>12733</v>
      </c>
    </row>
    <row r="56" spans="1:8" x14ac:dyDescent="0.25">
      <c r="A56" s="4">
        <f t="shared" si="30"/>
        <v>2000</v>
      </c>
      <c r="B56" s="6">
        <v>269</v>
      </c>
      <c r="C56" s="6">
        <v>4791</v>
      </c>
      <c r="D56" s="6">
        <v>1315</v>
      </c>
      <c r="E56" s="6">
        <v>4</v>
      </c>
      <c r="F56" s="6">
        <v>5190</v>
      </c>
      <c r="G56" s="6">
        <v>1275</v>
      </c>
      <c r="H56" s="6">
        <v>12932</v>
      </c>
    </row>
    <row r="57" spans="1:8" x14ac:dyDescent="0.25">
      <c r="A57" s="4">
        <f t="shared" si="30"/>
        <v>2001</v>
      </c>
      <c r="B57" s="6">
        <v>263</v>
      </c>
      <c r="C57" s="6">
        <v>4800</v>
      </c>
      <c r="D57" s="6">
        <v>1321</v>
      </c>
      <c r="E57" s="6">
        <v>3</v>
      </c>
      <c r="F57" s="6">
        <v>5278</v>
      </c>
      <c r="G57" s="6">
        <v>1218</v>
      </c>
      <c r="H57" s="6">
        <v>13125</v>
      </c>
    </row>
    <row r="58" spans="1:8" x14ac:dyDescent="0.25">
      <c r="A58" s="4">
        <f t="shared" si="30"/>
        <v>2002</v>
      </c>
      <c r="B58" s="6">
        <v>255</v>
      </c>
      <c r="C58" s="6">
        <v>4804</v>
      </c>
      <c r="D58" s="6">
        <v>1329</v>
      </c>
      <c r="E58" s="6">
        <v>8</v>
      </c>
      <c r="F58" s="6">
        <v>5332</v>
      </c>
      <c r="G58" s="6">
        <v>1260</v>
      </c>
      <c r="H58" s="6">
        <v>13269</v>
      </c>
    </row>
    <row r="59" spans="1:8" x14ac:dyDescent="0.25">
      <c r="A59" s="4">
        <f t="shared" si="30"/>
        <v>2003</v>
      </c>
      <c r="B59" s="6">
        <v>314</v>
      </c>
      <c r="C59" s="6">
        <v>4727</v>
      </c>
      <c r="D59" s="6">
        <v>1486</v>
      </c>
      <c r="E59" s="6">
        <v>4</v>
      </c>
      <c r="F59" s="6">
        <v>5375</v>
      </c>
      <c r="G59" s="6">
        <v>1334</v>
      </c>
      <c r="H59" s="6">
        <v>13107</v>
      </c>
    </row>
    <row r="60" spans="1:8" x14ac:dyDescent="0.25">
      <c r="A60" s="4">
        <f t="shared" si="30"/>
        <v>2004</v>
      </c>
      <c r="B60" s="6">
        <v>355</v>
      </c>
      <c r="C60" s="6">
        <v>4709</v>
      </c>
      <c r="D60" s="6">
        <v>1517</v>
      </c>
      <c r="E60" s="6">
        <v>4</v>
      </c>
      <c r="F60" s="6">
        <v>5410</v>
      </c>
      <c r="G60" s="6">
        <v>1421</v>
      </c>
      <c r="H60" s="6">
        <v>13114</v>
      </c>
    </row>
    <row r="61" spans="1:8" x14ac:dyDescent="0.25">
      <c r="A61" s="4">
        <f t="shared" si="30"/>
        <v>2005</v>
      </c>
      <c r="B61" s="6">
        <v>333</v>
      </c>
      <c r="C61" s="6">
        <v>4632</v>
      </c>
      <c r="D61" s="6">
        <v>1633</v>
      </c>
      <c r="E61" s="6">
        <v>5</v>
      </c>
      <c r="F61" s="6">
        <v>5504</v>
      </c>
      <c r="G61" s="6">
        <v>1424</v>
      </c>
      <c r="H61" s="6">
        <v>13235</v>
      </c>
    </row>
    <row r="62" spans="1:8" x14ac:dyDescent="0.25">
      <c r="A62" s="4">
        <f t="shared" si="30"/>
        <v>2006</v>
      </c>
      <c r="B62" s="6">
        <v>334</v>
      </c>
      <c r="C62" s="6">
        <v>4644</v>
      </c>
      <c r="D62" s="6">
        <v>1586</v>
      </c>
      <c r="E62" s="6">
        <v>9</v>
      </c>
      <c r="F62" s="6">
        <v>5544</v>
      </c>
      <c r="G62" s="6">
        <v>1392</v>
      </c>
      <c r="H62" s="6">
        <v>13414</v>
      </c>
    </row>
    <row r="63" spans="1:8" x14ac:dyDescent="0.25">
      <c r="A63" s="4">
        <f t="shared" si="30"/>
        <v>2007</v>
      </c>
      <c r="B63" s="6">
        <v>310</v>
      </c>
      <c r="C63" s="6">
        <v>4617</v>
      </c>
      <c r="D63" s="6">
        <v>1609</v>
      </c>
      <c r="E63" s="6">
        <v>7</v>
      </c>
      <c r="F63" s="6">
        <v>5623</v>
      </c>
      <c r="G63" s="6">
        <v>1423</v>
      </c>
      <c r="H63" s="6">
        <v>13564</v>
      </c>
    </row>
    <row r="64" spans="1:8" x14ac:dyDescent="0.25">
      <c r="A64" s="4">
        <f t="shared" si="30"/>
        <v>2008</v>
      </c>
      <c r="B64" s="6">
        <v>287</v>
      </c>
      <c r="C64" s="6">
        <v>4625</v>
      </c>
      <c r="D64" s="6">
        <v>1506</v>
      </c>
      <c r="E64" s="6">
        <v>3</v>
      </c>
      <c r="F64" s="6">
        <v>5684</v>
      </c>
      <c r="G64" s="6">
        <v>1391</v>
      </c>
      <c r="H64" s="6">
        <v>13960</v>
      </c>
    </row>
    <row r="65" spans="1:8" x14ac:dyDescent="0.25">
      <c r="A65" s="4">
        <f t="shared" si="30"/>
        <v>2009</v>
      </c>
      <c r="B65" s="6">
        <v>461</v>
      </c>
      <c r="C65" s="6">
        <v>4634</v>
      </c>
      <c r="D65" s="6">
        <v>1559</v>
      </c>
      <c r="E65" s="6">
        <v>7</v>
      </c>
      <c r="F65" s="6">
        <v>5858</v>
      </c>
      <c r="G65" s="6">
        <v>1528</v>
      </c>
      <c r="H65" s="6">
        <v>13687</v>
      </c>
    </row>
    <row r="66" spans="1:8" x14ac:dyDescent="0.25">
      <c r="A66" s="4">
        <f t="shared" si="30"/>
        <v>2010</v>
      </c>
      <c r="B66" s="6">
        <v>446</v>
      </c>
      <c r="C66" s="6">
        <v>4582</v>
      </c>
      <c r="D66" s="6">
        <v>1666</v>
      </c>
      <c r="E66" s="6">
        <v>3</v>
      </c>
      <c r="F66" s="6">
        <v>5988</v>
      </c>
      <c r="G66" s="6">
        <v>1636</v>
      </c>
      <c r="H66" s="6">
        <v>13686</v>
      </c>
    </row>
    <row r="67" spans="1:8" x14ac:dyDescent="0.25">
      <c r="A67" s="4">
        <f t="shared" ref="A67:A72" si="31">A66+1</f>
        <v>2011</v>
      </c>
      <c r="B67" s="6">
        <v>422</v>
      </c>
      <c r="C67" s="6">
        <v>4645</v>
      </c>
      <c r="D67" s="6">
        <v>1567</v>
      </c>
      <c r="E67" s="6">
        <v>8</v>
      </c>
      <c r="F67" s="6">
        <f>6142+1</f>
        <v>6143</v>
      </c>
      <c r="G67" s="6">
        <v>1570</v>
      </c>
      <c r="H67" s="6">
        <v>14000</v>
      </c>
    </row>
    <row r="68" spans="1:8" x14ac:dyDescent="0.25">
      <c r="A68" s="4">
        <f t="shared" si="31"/>
        <v>2012</v>
      </c>
      <c r="B68" s="6">
        <v>546</v>
      </c>
      <c r="C68" s="6">
        <v>4665</v>
      </c>
      <c r="D68" s="6">
        <v>1543</v>
      </c>
      <c r="E68" s="6">
        <v>8</v>
      </c>
      <c r="F68" s="6">
        <f>6224+1</f>
        <v>6225</v>
      </c>
      <c r="G68" s="6">
        <v>1584</v>
      </c>
      <c r="H68" s="6">
        <v>13931</v>
      </c>
    </row>
    <row r="69" spans="1:8" x14ac:dyDescent="0.25">
      <c r="A69" s="4">
        <f t="shared" si="31"/>
        <v>2013</v>
      </c>
      <c r="B69" s="6">
        <v>583</v>
      </c>
      <c r="C69" s="6">
        <v>4658</v>
      </c>
      <c r="D69" s="6">
        <v>1567</v>
      </c>
      <c r="E69" s="6">
        <v>6</v>
      </c>
      <c r="F69" s="6">
        <v>6357</v>
      </c>
      <c r="G69" s="6">
        <v>1567</v>
      </c>
      <c r="H69" s="6">
        <v>13928</v>
      </c>
    </row>
    <row r="70" spans="1:8" x14ac:dyDescent="0.25">
      <c r="A70" s="4">
        <f t="shared" si="31"/>
        <v>2014</v>
      </c>
      <c r="B70" s="6">
        <v>652</v>
      </c>
      <c r="C70" s="6">
        <v>4696</v>
      </c>
      <c r="D70" s="6">
        <v>1473</v>
      </c>
      <c r="E70" s="6">
        <v>9</v>
      </c>
      <c r="F70" s="6">
        <v>6463</v>
      </c>
      <c r="G70" s="6">
        <v>1134</v>
      </c>
      <c r="H70" s="6">
        <v>14489</v>
      </c>
    </row>
    <row r="71" spans="1:8" x14ac:dyDescent="0.25">
      <c r="A71" s="4">
        <f t="shared" si="31"/>
        <v>2015</v>
      </c>
      <c r="B71" s="6">
        <v>623</v>
      </c>
      <c r="C71" s="6">
        <v>4691</v>
      </c>
      <c r="D71" s="6">
        <v>1457</v>
      </c>
      <c r="E71" s="6">
        <v>2</v>
      </c>
      <c r="F71" s="6">
        <v>6586</v>
      </c>
      <c r="G71" s="6">
        <v>1153</v>
      </c>
      <c r="H71" s="6">
        <v>14471</v>
      </c>
    </row>
    <row r="72" spans="1:8" x14ac:dyDescent="0.25">
      <c r="A72" s="4">
        <f t="shared" si="31"/>
        <v>2016</v>
      </c>
      <c r="B72" s="6">
        <v>552</v>
      </c>
      <c r="C72" s="6">
        <v>4779</v>
      </c>
      <c r="D72" s="6">
        <v>1436</v>
      </c>
      <c r="E72" s="6">
        <v>3</v>
      </c>
      <c r="F72" s="6">
        <v>6686</v>
      </c>
      <c r="G72" s="6">
        <v>1160</v>
      </c>
      <c r="H72" s="6">
        <v>14598</v>
      </c>
    </row>
    <row r="73" spans="1:8" x14ac:dyDescent="0.25">
      <c r="A73" s="4">
        <f t="shared" ref="A73:A78" si="32">A72+1</f>
        <v>2017</v>
      </c>
      <c r="B73" s="6">
        <v>573</v>
      </c>
      <c r="C73" s="6">
        <v>4842</v>
      </c>
      <c r="D73" s="6">
        <v>1339</v>
      </c>
      <c r="E73" s="6">
        <v>0</v>
      </c>
      <c r="F73" s="6">
        <v>6873</v>
      </c>
      <c r="G73" s="6">
        <v>1117</v>
      </c>
      <c r="H73" s="6">
        <v>14745</v>
      </c>
    </row>
    <row r="74" spans="1:8" x14ac:dyDescent="0.25">
      <c r="A74" s="9">
        <f t="shared" si="32"/>
        <v>2018</v>
      </c>
      <c r="B74" s="10">
        <v>548</v>
      </c>
      <c r="C74" s="10">
        <v>4953</v>
      </c>
      <c r="D74" s="10">
        <v>1322</v>
      </c>
      <c r="E74" s="10">
        <v>2</v>
      </c>
      <c r="F74" s="10">
        <v>6930</v>
      </c>
      <c r="G74" s="10">
        <v>1161</v>
      </c>
      <c r="H74" s="10">
        <v>14873</v>
      </c>
    </row>
    <row r="75" spans="1:8" x14ac:dyDescent="0.25">
      <c r="A75" s="4">
        <f t="shared" si="32"/>
        <v>2019</v>
      </c>
      <c r="B75" s="6">
        <v>574</v>
      </c>
      <c r="C75" s="6">
        <v>4942</v>
      </c>
      <c r="D75" s="6">
        <v>1559</v>
      </c>
      <c r="E75" s="6">
        <v>8</v>
      </c>
      <c r="F75" s="6">
        <v>7063</v>
      </c>
      <c r="G75" s="6">
        <v>1197</v>
      </c>
      <c r="H75" s="6">
        <v>14541</v>
      </c>
    </row>
    <row r="76" spans="1:8" x14ac:dyDescent="0.25">
      <c r="A76" s="9">
        <f t="shared" si="32"/>
        <v>2020</v>
      </c>
      <c r="B76" s="10">
        <v>1404</v>
      </c>
      <c r="C76" s="10">
        <v>4974</v>
      </c>
      <c r="D76" s="10">
        <v>1694</v>
      </c>
      <c r="E76" s="10">
        <v>11</v>
      </c>
      <c r="F76" s="10">
        <v>7104</v>
      </c>
      <c r="G76" s="10">
        <v>1253</v>
      </c>
      <c r="H76" s="10">
        <v>13689</v>
      </c>
    </row>
    <row r="77" spans="1:8" x14ac:dyDescent="0.25">
      <c r="A77" s="9">
        <f t="shared" si="32"/>
        <v>2021</v>
      </c>
      <c r="B77" s="10">
        <v>797</v>
      </c>
      <c r="C77" s="10">
        <v>4985</v>
      </c>
      <c r="D77" s="10">
        <v>1642</v>
      </c>
      <c r="E77" s="10">
        <v>7</v>
      </c>
      <c r="F77" s="10">
        <v>7338</v>
      </c>
      <c r="G77" s="10">
        <v>1456</v>
      </c>
      <c r="H77" s="10">
        <v>14119</v>
      </c>
    </row>
    <row r="78" spans="1:8" x14ac:dyDescent="0.25">
      <c r="A78" s="4">
        <f t="shared" si="32"/>
        <v>2022</v>
      </c>
      <c r="B78" s="6">
        <v>648</v>
      </c>
      <c r="C78" s="6">
        <v>4921</v>
      </c>
      <c r="D78" s="6">
        <v>1615</v>
      </c>
      <c r="E78" s="6">
        <v>7</v>
      </c>
      <c r="F78" s="6">
        <v>7395</v>
      </c>
      <c r="G78" s="6">
        <v>1334</v>
      </c>
      <c r="H78" s="6">
        <v>14439</v>
      </c>
    </row>
    <row r="79" spans="1:8" ht="19.8" customHeight="1" x14ac:dyDescent="0.25">
      <c r="A79" s="9">
        <f>A78+1</f>
        <v>2023</v>
      </c>
      <c r="B79" s="10">
        <v>662</v>
      </c>
      <c r="C79" s="10">
        <v>4871</v>
      </c>
      <c r="D79" s="10">
        <v>1691</v>
      </c>
      <c r="E79" s="10">
        <v>3</v>
      </c>
      <c r="F79" s="10">
        <v>7505</v>
      </c>
      <c r="G79" s="10">
        <v>1386</v>
      </c>
      <c r="H79" s="10">
        <v>14423</v>
      </c>
    </row>
  </sheetData>
  <phoneticPr fontId="0" type="noConversion"/>
  <pageMargins left="0.75" right="0.75" top="1" bottom="1" header="0.5" footer="0.5"/>
  <headerFooter alignWithMargins="0"/>
  <ignoredErrors>
    <ignoredError sqref="A3 A46" calculatedColumn="1"/>
  </ignoredErrors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73C-2861-41B5-BADD-47F04DCF9656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Sociolog7a</vt:lpstr>
      <vt:lpstr>Sociolog7b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2008-11-13T10:40:43Z</dcterms:created>
  <dcterms:modified xsi:type="dcterms:W3CDTF">2025-01-23T14:01:21Z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c43d01699b2a4741b3fe0f69737a8ea9</vt:lpwstr>
  </property>
</Properties>
</file>